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 tabRatio="854" firstSheet="2" activeTab="2"/>
  </bookViews>
  <sheets>
    <sheet name="04-021" sheetId="1" r:id="rId1"/>
    <sheet name="04-022" sheetId="2" r:id="rId2"/>
    <sheet name="04-023" sheetId="27" r:id="rId3"/>
    <sheet name="04-024" sheetId="4" r:id="rId4"/>
    <sheet name="04-025" sheetId="5" r:id="rId5"/>
    <sheet name="04-026" sheetId="6" r:id="rId6"/>
    <sheet name="04-027" sheetId="7" r:id="rId7"/>
    <sheet name="04-028" sheetId="8" r:id="rId8"/>
    <sheet name="04-029" sheetId="9" r:id="rId9"/>
    <sheet name="04-030" sheetId="10" r:id="rId10"/>
    <sheet name="04-031" sheetId="11" r:id="rId11"/>
    <sheet name="04-032" sheetId="13" r:id="rId12"/>
    <sheet name="04-033" sheetId="14" r:id="rId13"/>
    <sheet name="04-034" sheetId="15" r:id="rId14"/>
    <sheet name="04-035" sheetId="25" r:id="rId15"/>
    <sheet name="04-036" sheetId="26" r:id="rId16"/>
    <sheet name="04-037" sheetId="24" r:id="rId17"/>
    <sheet name="04-038" sheetId="19" r:id="rId18"/>
    <sheet name="04-039" sheetId="20" r:id="rId19"/>
    <sheet name="04-040" sheetId="21" r:id="rId20"/>
    <sheet name="04-041" sheetId="22" r:id="rId21"/>
    <sheet name="04-042" sheetId="23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7" l="1"/>
  <c r="E16" i="27"/>
  <c r="E17" i="27"/>
  <c r="E18" i="27"/>
  <c r="E19" i="27"/>
  <c r="E20" i="27"/>
  <c r="H9" i="23" l="1"/>
  <c r="I9" i="23"/>
  <c r="J9" i="23"/>
  <c r="H10" i="23"/>
  <c r="I10" i="23"/>
  <c r="J10" i="23"/>
  <c r="H11" i="23"/>
  <c r="I11" i="23"/>
  <c r="J11" i="23"/>
  <c r="H12" i="23"/>
  <c r="I12" i="23"/>
  <c r="J12" i="23"/>
  <c r="H13" i="23"/>
  <c r="I13" i="23"/>
  <c r="J13" i="23"/>
  <c r="M19" i="23"/>
  <c r="N19" i="23"/>
  <c r="M20" i="23"/>
  <c r="N20" i="23"/>
  <c r="M21" i="23"/>
  <c r="N21" i="23"/>
  <c r="M22" i="23"/>
  <c r="N22" i="23"/>
  <c r="M23" i="23"/>
  <c r="N23" i="23"/>
  <c r="E29" i="23"/>
  <c r="G29" i="23"/>
  <c r="M29" i="23" s="1"/>
  <c r="H29" i="23"/>
  <c r="N29" i="23" s="1"/>
  <c r="E30" i="23"/>
  <c r="G30" i="23"/>
  <c r="H30" i="23"/>
  <c r="J30" i="23"/>
  <c r="K30" i="23"/>
  <c r="L30" i="23"/>
  <c r="M30" i="23" s="1"/>
  <c r="D40" i="23"/>
  <c r="E40" i="23"/>
  <c r="F40" i="23"/>
  <c r="K40" i="23"/>
  <c r="L40" i="23" s="1"/>
  <c r="D41" i="23"/>
  <c r="E41" i="23"/>
  <c r="L41" i="23" s="1"/>
  <c r="F41" i="23"/>
  <c r="K41" i="23"/>
  <c r="M41" i="23"/>
  <c r="D42" i="23"/>
  <c r="E42" i="23"/>
  <c r="F42" i="23"/>
  <c r="K42" i="23"/>
  <c r="L42" i="23" s="1"/>
  <c r="D43" i="23"/>
  <c r="E43" i="23"/>
  <c r="L43" i="23" s="1"/>
  <c r="F43" i="23"/>
  <c r="K43" i="23"/>
  <c r="M43" i="23"/>
  <c r="D44" i="23"/>
  <c r="E44" i="23"/>
  <c r="F44" i="23"/>
  <c r="G44" i="23"/>
  <c r="H44" i="23"/>
  <c r="K44" i="23"/>
  <c r="L44" i="23"/>
  <c r="M44" i="23"/>
  <c r="D45" i="23"/>
  <c r="E45" i="23"/>
  <c r="F45" i="23"/>
  <c r="I45" i="23"/>
  <c r="J45" i="23"/>
  <c r="K45" i="23"/>
  <c r="L45" i="23"/>
  <c r="M45" i="23"/>
  <c r="D46" i="23"/>
  <c r="E46" i="23"/>
  <c r="F46" i="23"/>
  <c r="K46" i="23"/>
  <c r="L46" i="23" s="1"/>
  <c r="D47" i="23"/>
  <c r="E47" i="23"/>
  <c r="L47" i="23" s="1"/>
  <c r="F47" i="23"/>
  <c r="K47" i="23"/>
  <c r="M47" i="23"/>
  <c r="D48" i="23"/>
  <c r="E48" i="23"/>
  <c r="F48" i="23"/>
  <c r="K48" i="23"/>
  <c r="L48" i="23" s="1"/>
  <c r="D49" i="23"/>
  <c r="E49" i="23"/>
  <c r="L49" i="23" s="1"/>
  <c r="F49" i="23"/>
  <c r="K49" i="23"/>
  <c r="M49" i="23"/>
  <c r="L55" i="23"/>
  <c r="M55" i="23"/>
  <c r="L56" i="23"/>
  <c r="M56" i="23"/>
  <c r="L57" i="23"/>
  <c r="M57" i="23"/>
  <c r="L58" i="23"/>
  <c r="M58" i="23"/>
  <c r="L65" i="23"/>
  <c r="M65" i="23"/>
  <c r="L66" i="23"/>
  <c r="M66" i="23"/>
  <c r="L67" i="23"/>
  <c r="M67" i="23"/>
  <c r="L68" i="23"/>
  <c r="M68" i="23"/>
  <c r="L69" i="23"/>
  <c r="M69" i="23"/>
  <c r="M48" i="23" l="1"/>
  <c r="M46" i="23"/>
  <c r="M42" i="23"/>
  <c r="M40" i="23"/>
  <c r="N30" i="23"/>
  <c r="C15" i="20"/>
  <c r="D15" i="20"/>
  <c r="E15" i="20"/>
  <c r="F15" i="20"/>
  <c r="G15" i="20"/>
  <c r="H6" i="19"/>
  <c r="D7" i="19" s="1"/>
  <c r="H8" i="19"/>
  <c r="E9" i="19" s="1"/>
  <c r="H10" i="19"/>
  <c r="D11" i="19" s="1"/>
  <c r="F11" i="19"/>
  <c r="G11" i="19"/>
  <c r="H12" i="19"/>
  <c r="F13" i="19" s="1"/>
  <c r="H14" i="19"/>
  <c r="D15" i="19" s="1"/>
  <c r="G15" i="19"/>
  <c r="D9" i="19" l="1"/>
  <c r="E13" i="19"/>
  <c r="H13" i="19" s="1"/>
  <c r="G7" i="19"/>
  <c r="F15" i="19"/>
  <c r="G13" i="19"/>
  <c r="D13" i="19"/>
  <c r="F7" i="19"/>
  <c r="E7" i="19"/>
  <c r="H7" i="19" s="1"/>
  <c r="E15" i="19"/>
  <c r="H15" i="19" s="1"/>
  <c r="E11" i="19"/>
  <c r="H11" i="19" s="1"/>
  <c r="G9" i="19"/>
  <c r="F9" i="19"/>
  <c r="H9" i="19" l="1"/>
</calcChain>
</file>

<file path=xl/sharedStrings.xml><?xml version="1.0" encoding="utf-8"?>
<sst xmlns="http://schemas.openxmlformats.org/spreadsheetml/2006/main" count="2591" uniqueCount="478">
  <si>
    <t>区　　域</t>
    <rPh sb="0" eb="1">
      <t>ク</t>
    </rPh>
    <rPh sb="3" eb="4">
      <t>イキ</t>
    </rPh>
    <phoneticPr fontId="3"/>
  </si>
  <si>
    <t>平成22年
総農家数</t>
    <rPh sb="0" eb="2">
      <t>ヘイセイ</t>
    </rPh>
    <rPh sb="4" eb="5">
      <t>ネン</t>
    </rPh>
    <rPh sb="6" eb="7">
      <t>ソウ</t>
    </rPh>
    <rPh sb="7" eb="9">
      <t>ノウカ</t>
    </rPh>
    <rPh sb="9" eb="10">
      <t>スウ</t>
    </rPh>
    <phoneticPr fontId="3"/>
  </si>
  <si>
    <t>平成27年
総農家数</t>
    <rPh sb="0" eb="2">
      <t>ヘイセイ</t>
    </rPh>
    <rPh sb="4" eb="5">
      <t>ネン</t>
    </rPh>
    <rPh sb="6" eb="7">
      <t>ソウ</t>
    </rPh>
    <rPh sb="7" eb="9">
      <t>ノウカ</t>
    </rPh>
    <rPh sb="9" eb="10">
      <t>スウ</t>
    </rPh>
    <phoneticPr fontId="3"/>
  </si>
  <si>
    <t>販売
農家数</t>
    <rPh sb="0" eb="2">
      <t>ハンバイ</t>
    </rPh>
    <rPh sb="3" eb="5">
      <t>ノウカ</t>
    </rPh>
    <rPh sb="5" eb="6">
      <t>スウ</t>
    </rPh>
    <phoneticPr fontId="3"/>
  </si>
  <si>
    <t>自給的
農家数</t>
    <rPh sb="0" eb="3">
      <t>ジキュウテキ</t>
    </rPh>
    <rPh sb="4" eb="6">
      <t>ノウカ</t>
    </rPh>
    <rPh sb="6" eb="7">
      <t>スウ</t>
    </rPh>
    <phoneticPr fontId="3"/>
  </si>
  <si>
    <t>日田市</t>
    <rPh sb="0" eb="3">
      <t>ヒタシ</t>
    </rPh>
    <phoneticPr fontId="3"/>
  </si>
  <si>
    <t>旧日田市</t>
    <rPh sb="0" eb="1">
      <t>キュウ</t>
    </rPh>
    <rPh sb="1" eb="4">
      <t>ヒタシ</t>
    </rPh>
    <phoneticPr fontId="3"/>
  </si>
  <si>
    <t>前津江町</t>
    <rPh sb="0" eb="3">
      <t>マエツエ</t>
    </rPh>
    <rPh sb="3" eb="4">
      <t>マチ</t>
    </rPh>
    <phoneticPr fontId="3"/>
  </si>
  <si>
    <t>中津江村</t>
    <rPh sb="0" eb="4">
      <t>ナカツエムラ</t>
    </rPh>
    <phoneticPr fontId="3"/>
  </si>
  <si>
    <t>上津江町</t>
    <rPh sb="0" eb="3">
      <t>カミツエ</t>
    </rPh>
    <rPh sb="3" eb="4">
      <t>マチ</t>
    </rPh>
    <phoneticPr fontId="3"/>
  </si>
  <si>
    <t>大山町</t>
    <rPh sb="0" eb="2">
      <t>オオヤマ</t>
    </rPh>
    <rPh sb="2" eb="3">
      <t>マチ</t>
    </rPh>
    <phoneticPr fontId="3"/>
  </si>
  <si>
    <t>天瀬町</t>
    <rPh sb="0" eb="2">
      <t>アマガセ</t>
    </rPh>
    <rPh sb="2" eb="3">
      <t>マチ</t>
    </rPh>
    <phoneticPr fontId="3"/>
  </si>
  <si>
    <t>令和2年
総農家数</t>
    <rPh sb="0" eb="2">
      <t>レイワ</t>
    </rPh>
    <rPh sb="3" eb="4">
      <t>ネン</t>
    </rPh>
    <rPh sb="5" eb="6">
      <t>ソウ</t>
    </rPh>
    <rPh sb="6" eb="8">
      <t>ノウカ</t>
    </rPh>
    <rPh sb="8" eb="9">
      <t>スウ</t>
    </rPh>
    <phoneticPr fontId="3"/>
  </si>
  <si>
    <t>資料：農林水産省「農林業センサス」</t>
  </si>
  <si>
    <t>基準日：各年2月1日</t>
    <rPh sb="0" eb="3">
      <t>キジュンビ</t>
    </rPh>
    <phoneticPr fontId="2"/>
  </si>
  <si>
    <t>年次・区域</t>
    <rPh sb="0" eb="1">
      <t>トシ</t>
    </rPh>
    <rPh sb="1" eb="2">
      <t>ツギ</t>
    </rPh>
    <rPh sb="3" eb="4">
      <t>ク</t>
    </rPh>
    <rPh sb="4" eb="5">
      <t>イキ</t>
    </rPh>
    <phoneticPr fontId="3"/>
  </si>
  <si>
    <t>農家数</t>
    <rPh sb="0" eb="2">
      <t>ノウカ</t>
    </rPh>
    <rPh sb="2" eb="3">
      <t>スウ</t>
    </rPh>
    <phoneticPr fontId="3"/>
  </si>
  <si>
    <t>0.3未満</t>
    <phoneticPr fontId="3"/>
  </si>
  <si>
    <t>0.3～
0.5未満</t>
    <rPh sb="8" eb="10">
      <t>ミマン</t>
    </rPh>
    <phoneticPr fontId="3"/>
  </si>
  <si>
    <t>0.5～
1.0未満</t>
    <rPh sb="8" eb="10">
      <t>ミマン</t>
    </rPh>
    <phoneticPr fontId="3"/>
  </si>
  <si>
    <t>1.0～
1.5未満</t>
    <rPh sb="8" eb="10">
      <t>ミマン</t>
    </rPh>
    <phoneticPr fontId="3"/>
  </si>
  <si>
    <t>1.5～
2.0未満</t>
    <rPh sb="8" eb="10">
      <t>ミマン</t>
    </rPh>
    <phoneticPr fontId="3"/>
  </si>
  <si>
    <t>2.0～
3.0未満</t>
    <rPh sb="8" eb="10">
      <t>ミマン</t>
    </rPh>
    <phoneticPr fontId="3"/>
  </si>
  <si>
    <t>3.0～
5.0未満</t>
    <rPh sb="8" eb="10">
      <t>ミマン</t>
    </rPh>
    <phoneticPr fontId="3"/>
  </si>
  <si>
    <t>5.0以上</t>
    <phoneticPr fontId="3"/>
  </si>
  <si>
    <t>（ha）</t>
    <phoneticPr fontId="3"/>
  </si>
  <si>
    <t>－</t>
  </si>
  <si>
    <t>中津江村</t>
    <rPh sb="0" eb="3">
      <t>ナカツエ</t>
    </rPh>
    <rPh sb="3" eb="4">
      <t>ムラ</t>
    </rPh>
    <phoneticPr fontId="3"/>
  </si>
  <si>
    <t>平成27年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</si>
  <si>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</si>
  <si>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女子生産
年齢人口
がいる</t>
    <rPh sb="0" eb="2">
      <t>ジョシ</t>
    </rPh>
    <rPh sb="2" eb="4">
      <t>セイサン</t>
    </rPh>
    <rPh sb="5" eb="7">
      <t>ネンレイ</t>
    </rPh>
    <rPh sb="7" eb="9">
      <t>ジンコウ</t>
    </rPh>
    <phoneticPr fontId="3"/>
  </si>
  <si>
    <t>男子生産
年齢人口
がいる</t>
    <rPh sb="0" eb="2">
      <t>ダンシ</t>
    </rPh>
    <rPh sb="2" eb="4">
      <t>セイサン</t>
    </rPh>
    <rPh sb="5" eb="7">
      <t>ネンレイ</t>
    </rPh>
    <rPh sb="7" eb="9">
      <t>ジンコウ</t>
    </rPh>
    <phoneticPr fontId="3"/>
  </si>
  <si>
    <t>兼業農家</t>
    <rPh sb="0" eb="2">
      <t>ケンギョウ</t>
    </rPh>
    <rPh sb="2" eb="4">
      <t>ノウカ</t>
    </rPh>
    <phoneticPr fontId="3"/>
  </si>
  <si>
    <t>専業農家</t>
    <rPh sb="0" eb="2">
      <t>センギョウ</t>
    </rPh>
    <rPh sb="2" eb="4">
      <t>ノウカ</t>
    </rPh>
    <phoneticPr fontId="3"/>
  </si>
  <si>
    <t>資料：農林水産省「農林業センサス」</t>
    <phoneticPr fontId="2"/>
  </si>
  <si>
    <t>平成22年</t>
    <rPh sb="0" eb="2">
      <t>ヘイセイ</t>
    </rPh>
    <rPh sb="4" eb="5">
      <t>ネン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</si>
  <si>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</si>
  <si>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</si>
  <si>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</si>
  <si>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男女計</t>
    <rPh sb="0" eb="2">
      <t>ダンジョ</t>
    </rPh>
    <rPh sb="2" eb="3">
      <t>ケイ</t>
    </rPh>
    <phoneticPr fontId="3"/>
  </si>
  <si>
    <t>基準日：令和2年2月1日</t>
    <rPh sb="0" eb="3">
      <t>キジュンビ</t>
    </rPh>
    <rPh sb="4" eb="6">
      <t>レイワ</t>
    </rPh>
    <phoneticPr fontId="2"/>
  </si>
  <si>
    <t>-</t>
    <phoneticPr fontId="3"/>
  </si>
  <si>
    <t>その他
の畜産</t>
    <rPh sb="2" eb="3">
      <t>タ</t>
    </rPh>
    <rPh sb="5" eb="7">
      <t>チクサン</t>
    </rPh>
    <phoneticPr fontId="3"/>
  </si>
  <si>
    <t>養蚕</t>
    <rPh sb="0" eb="1">
      <t>ヤシナ</t>
    </rPh>
    <rPh sb="1" eb="2">
      <t>カイコ</t>
    </rPh>
    <phoneticPr fontId="3"/>
  </si>
  <si>
    <t>養鶏</t>
    <rPh sb="0" eb="2">
      <t>ヨウケイ</t>
    </rPh>
    <phoneticPr fontId="3"/>
  </si>
  <si>
    <t>養豚</t>
    <rPh sb="0" eb="2">
      <t>ヨウトン</t>
    </rPh>
    <phoneticPr fontId="3"/>
  </si>
  <si>
    <t>肉用牛</t>
    <rPh sb="0" eb="2">
      <t>ニクヨウ</t>
    </rPh>
    <rPh sb="2" eb="3">
      <t>ウシ</t>
    </rPh>
    <phoneticPr fontId="3"/>
  </si>
  <si>
    <t>酪農</t>
    <rPh sb="0" eb="2">
      <t>ラクノウ</t>
    </rPh>
    <phoneticPr fontId="3"/>
  </si>
  <si>
    <t>その他
の作物</t>
    <rPh sb="2" eb="3">
      <t>タ</t>
    </rPh>
    <rPh sb="5" eb="7">
      <t>サクモツ</t>
    </rPh>
    <phoneticPr fontId="3"/>
  </si>
  <si>
    <t>花き・
花木</t>
    <rPh sb="0" eb="1">
      <t>バナ</t>
    </rPh>
    <rPh sb="4" eb="6">
      <t>ハナキ</t>
    </rPh>
    <phoneticPr fontId="3"/>
  </si>
  <si>
    <t>果樹類</t>
    <rPh sb="0" eb="2">
      <t>カジュ</t>
    </rPh>
    <rPh sb="2" eb="3">
      <t>ルイ</t>
    </rPh>
    <phoneticPr fontId="3"/>
  </si>
  <si>
    <t>施設
野菜</t>
    <rPh sb="0" eb="2">
      <t>シセツ</t>
    </rPh>
    <rPh sb="3" eb="5">
      <t>ヤサイ</t>
    </rPh>
    <phoneticPr fontId="3"/>
  </si>
  <si>
    <t>露地
野菜</t>
    <rPh sb="0" eb="2">
      <t>ロジ</t>
    </rPh>
    <rPh sb="3" eb="5">
      <t>ヤサイ</t>
    </rPh>
    <phoneticPr fontId="3"/>
  </si>
  <si>
    <t>工芸
農作物</t>
    <rPh sb="0" eb="2">
      <t>コウゲイ</t>
    </rPh>
    <rPh sb="3" eb="5">
      <t>ノウサク</t>
    </rPh>
    <rPh sb="5" eb="6">
      <t>ブツ</t>
    </rPh>
    <phoneticPr fontId="3"/>
  </si>
  <si>
    <t>雑穀・
いも類
・豆類</t>
    <rPh sb="0" eb="2">
      <t>ザッコク</t>
    </rPh>
    <rPh sb="6" eb="7">
      <t>ルイ</t>
    </rPh>
    <rPh sb="9" eb="11">
      <t>マメルイ</t>
    </rPh>
    <phoneticPr fontId="3"/>
  </si>
  <si>
    <t>麦類
作</t>
    <rPh sb="0" eb="2">
      <t>ムギルイ</t>
    </rPh>
    <rPh sb="3" eb="4">
      <t>サク</t>
    </rPh>
    <phoneticPr fontId="3"/>
  </si>
  <si>
    <t>稲作</t>
    <rPh sb="0" eb="2">
      <t>イナサク</t>
    </rPh>
    <phoneticPr fontId="3"/>
  </si>
  <si>
    <t>小計</t>
    <rPh sb="0" eb="2">
      <t>ショウケイ</t>
    </rPh>
    <phoneticPr fontId="3"/>
  </si>
  <si>
    <t>その他</t>
    <rPh sb="2" eb="3">
      <t>タ</t>
    </rPh>
    <phoneticPr fontId="3"/>
  </si>
  <si>
    <t>その他の畜産が主位のもの</t>
    <rPh sb="2" eb="3">
      <t>タ</t>
    </rPh>
    <rPh sb="4" eb="6">
      <t>チクサン</t>
    </rPh>
    <rPh sb="7" eb="9">
      <t>シュグライ</t>
    </rPh>
    <phoneticPr fontId="3"/>
  </si>
  <si>
    <t>養蚕が主位のもの</t>
    <rPh sb="0" eb="1">
      <t>ヤシナ</t>
    </rPh>
    <rPh sb="1" eb="2">
      <t>カイコ</t>
    </rPh>
    <rPh sb="3" eb="5">
      <t>シュグライ</t>
    </rPh>
    <phoneticPr fontId="3"/>
  </si>
  <si>
    <t>養鶏が主位のもの</t>
    <rPh sb="0" eb="2">
      <t>ヨウケイ</t>
    </rPh>
    <rPh sb="3" eb="5">
      <t>シュグライ</t>
    </rPh>
    <phoneticPr fontId="3"/>
  </si>
  <si>
    <t>肉用牛が主位のもの</t>
    <rPh sb="0" eb="2">
      <t>ニクヨウ</t>
    </rPh>
    <rPh sb="2" eb="3">
      <t>ギュウ</t>
    </rPh>
    <rPh sb="4" eb="6">
      <t>シュグライ</t>
    </rPh>
    <phoneticPr fontId="3"/>
  </si>
  <si>
    <t>酪農が主位のもの</t>
    <rPh sb="0" eb="2">
      <t>ラクノウ</t>
    </rPh>
    <rPh sb="3" eb="5">
      <t>シュグライ</t>
    </rPh>
    <phoneticPr fontId="3"/>
  </si>
  <si>
    <t>花き・花木が主位のもの</t>
    <rPh sb="0" eb="1">
      <t>バナ</t>
    </rPh>
    <rPh sb="3" eb="5">
      <t>ハナキ</t>
    </rPh>
    <rPh sb="6" eb="8">
      <t>シュグライ</t>
    </rPh>
    <phoneticPr fontId="3"/>
  </si>
  <si>
    <t>果樹類が主位のもの</t>
    <rPh sb="0" eb="2">
      <t>カジュ</t>
    </rPh>
    <rPh sb="2" eb="3">
      <t>ルイ</t>
    </rPh>
    <rPh sb="4" eb="6">
      <t>シュグライ</t>
    </rPh>
    <phoneticPr fontId="3"/>
  </si>
  <si>
    <t>施設野菜が主位の
もの</t>
    <rPh sb="0" eb="2">
      <t>シセツ</t>
    </rPh>
    <rPh sb="2" eb="4">
      <t>ヤサイ</t>
    </rPh>
    <rPh sb="5" eb="7">
      <t>シュグライ</t>
    </rPh>
    <phoneticPr fontId="3"/>
  </si>
  <si>
    <t>露地野菜が主位の
もの</t>
    <rPh sb="0" eb="2">
      <t>ロジ</t>
    </rPh>
    <rPh sb="2" eb="4">
      <t>ヤサイ</t>
    </rPh>
    <rPh sb="5" eb="7">
      <t>シュグライ</t>
    </rPh>
    <phoneticPr fontId="3"/>
  </si>
  <si>
    <t>稲作が主位部門で2位が</t>
    <rPh sb="0" eb="2">
      <t>イナサク</t>
    </rPh>
    <rPh sb="3" eb="5">
      <t>シュグライ</t>
    </rPh>
    <rPh sb="5" eb="7">
      <t>ブモン</t>
    </rPh>
    <rPh sb="8" eb="10">
      <t>ニイ</t>
    </rPh>
    <phoneticPr fontId="3"/>
  </si>
  <si>
    <t>複合農家</t>
    <rPh sb="0" eb="2">
      <t>フクゴウ</t>
    </rPh>
    <rPh sb="2" eb="4">
      <t>ノウカ</t>
    </rPh>
    <phoneticPr fontId="3"/>
  </si>
  <si>
    <t>準単一複合経営</t>
    <rPh sb="0" eb="1">
      <t>ジュン</t>
    </rPh>
    <rPh sb="1" eb="3">
      <t>タンイツ</t>
    </rPh>
    <rPh sb="3" eb="5">
      <t>フクゴウ</t>
    </rPh>
    <rPh sb="5" eb="7">
      <t>ケイエイ</t>
    </rPh>
    <phoneticPr fontId="3"/>
  </si>
  <si>
    <t>合計</t>
    <rPh sb="0" eb="2">
      <t>ゴウケイ</t>
    </rPh>
    <phoneticPr fontId="3"/>
  </si>
  <si>
    <t>-</t>
  </si>
  <si>
    <t>－</t>
    <phoneticPr fontId="3"/>
  </si>
  <si>
    <t>面積(ha)</t>
    <rPh sb="0" eb="2">
      <t>メンセキ</t>
    </rPh>
    <phoneticPr fontId="3"/>
  </si>
  <si>
    <t>面積（ha）</t>
    <rPh sb="0" eb="2">
      <t>メンセキ</t>
    </rPh>
    <phoneticPr fontId="3"/>
  </si>
  <si>
    <t>農家数</t>
    <rPh sb="0" eb="2">
      <t>ノウカ</t>
    </rPh>
    <rPh sb="2" eb="3">
      <t>カズ</t>
    </rPh>
    <phoneticPr fontId="3"/>
  </si>
  <si>
    <t>面積
(ha)</t>
    <rPh sb="0" eb="2">
      <t>メンセキ</t>
    </rPh>
    <phoneticPr fontId="3"/>
  </si>
  <si>
    <t>二毛作した田</t>
    <rPh sb="0" eb="3">
      <t>ニモウサク</t>
    </rPh>
    <rPh sb="5" eb="6">
      <t>タ</t>
    </rPh>
    <phoneticPr fontId="3"/>
  </si>
  <si>
    <t>樹園地のある
農家数</t>
    <rPh sb="0" eb="1">
      <t>ジュ</t>
    </rPh>
    <rPh sb="1" eb="3">
      <t>エンチ</t>
    </rPh>
    <rPh sb="7" eb="9">
      <t>ノウカ</t>
    </rPh>
    <rPh sb="9" eb="10">
      <t>スウ</t>
    </rPh>
    <phoneticPr fontId="3"/>
  </si>
  <si>
    <t>何も作ら
なかった畑</t>
    <rPh sb="0" eb="1">
      <t>ナニ</t>
    </rPh>
    <rPh sb="2" eb="3">
      <t>ツク</t>
    </rPh>
    <rPh sb="9" eb="10">
      <t>ハタケ</t>
    </rPh>
    <phoneticPr fontId="3"/>
  </si>
  <si>
    <t>牧草専用地</t>
    <rPh sb="0" eb="2">
      <t>ボクソウ</t>
    </rPh>
    <rPh sb="2" eb="4">
      <t>センヨウ</t>
    </rPh>
    <rPh sb="4" eb="5">
      <t>チ</t>
    </rPh>
    <phoneticPr fontId="3"/>
  </si>
  <si>
    <t>飼料用作物
だけを作った畑</t>
    <rPh sb="0" eb="3">
      <t>シリョウヨウ</t>
    </rPh>
    <rPh sb="3" eb="5">
      <t>サクブツ</t>
    </rPh>
    <rPh sb="9" eb="10">
      <t>ツク</t>
    </rPh>
    <rPh sb="12" eb="13">
      <t>ハタケ</t>
    </rPh>
    <phoneticPr fontId="3"/>
  </si>
  <si>
    <t>普通作物
を作った畑</t>
    <rPh sb="2" eb="4">
      <t>サクモツ</t>
    </rPh>
    <rPh sb="6" eb="7">
      <t>ツク</t>
    </rPh>
    <phoneticPr fontId="3"/>
  </si>
  <si>
    <t>面積計
(ha)</t>
    <rPh sb="0" eb="2">
      <t>メンセキ</t>
    </rPh>
    <rPh sb="2" eb="3">
      <t>ケイ</t>
    </rPh>
    <phoneticPr fontId="3"/>
  </si>
  <si>
    <t>畑のある
農家数</t>
    <rPh sb="0" eb="1">
      <t>ハタケ</t>
    </rPh>
    <rPh sb="5" eb="7">
      <t>ノウカ</t>
    </rPh>
    <rPh sb="7" eb="8">
      <t>スウ</t>
    </rPh>
    <phoneticPr fontId="3"/>
  </si>
  <si>
    <t>何も作ら
なかった田</t>
    <rPh sb="0" eb="1">
      <t>ナニ</t>
    </rPh>
    <rPh sb="2" eb="3">
      <t>ツク</t>
    </rPh>
    <rPh sb="9" eb="10">
      <t>タ</t>
    </rPh>
    <phoneticPr fontId="3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</si>
  <si>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3"/>
  </si>
  <si>
    <t>稲を作った田</t>
    <rPh sb="0" eb="1">
      <t>イネ</t>
    </rPh>
    <rPh sb="2" eb="3">
      <t>ツク</t>
    </rPh>
    <rPh sb="5" eb="6">
      <t>タ</t>
    </rPh>
    <phoneticPr fontId="3"/>
  </si>
  <si>
    <t>田のある
農家数</t>
    <rPh sb="0" eb="1">
      <t>タ</t>
    </rPh>
    <rPh sb="5" eb="7">
      <t>ノウカ</t>
    </rPh>
    <rPh sb="7" eb="8">
      <t>カズ</t>
    </rPh>
    <phoneticPr fontId="3"/>
  </si>
  <si>
    <t>樹園地</t>
    <rPh sb="0" eb="1">
      <t>ジュ</t>
    </rPh>
    <rPh sb="1" eb="3">
      <t>エンチ</t>
    </rPh>
    <phoneticPr fontId="3"/>
  </si>
  <si>
    <t>販売農家に占める畑のある農家割合（％）
※</t>
    <rPh sb="0" eb="2">
      <t>ハンバイ</t>
    </rPh>
    <rPh sb="2" eb="4">
      <t>ノウカ</t>
    </rPh>
    <rPh sb="5" eb="6">
      <t>シ</t>
    </rPh>
    <rPh sb="8" eb="9">
      <t>ハタケ</t>
    </rPh>
    <rPh sb="12" eb="14">
      <t>ノウカ</t>
    </rPh>
    <rPh sb="14" eb="16">
      <t>ワリアイ</t>
    </rPh>
    <phoneticPr fontId="3"/>
  </si>
  <si>
    <t>畑</t>
    <rPh sb="0" eb="1">
      <t>ハタケ</t>
    </rPh>
    <phoneticPr fontId="3"/>
  </si>
  <si>
    <t>稲を作った農家１戸当たりの田面積（ａ）
※</t>
    <rPh sb="0" eb="1">
      <t>イネ</t>
    </rPh>
    <rPh sb="2" eb="3">
      <t>ツク</t>
    </rPh>
    <rPh sb="5" eb="7">
      <t>ノウカ</t>
    </rPh>
    <rPh sb="8" eb="9">
      <t>コ</t>
    </rPh>
    <rPh sb="9" eb="10">
      <t>ア</t>
    </rPh>
    <rPh sb="13" eb="14">
      <t>タ</t>
    </rPh>
    <rPh sb="14" eb="16">
      <t>メンセキ</t>
    </rPh>
    <phoneticPr fontId="3"/>
  </si>
  <si>
    <t>田のある農家の農家１戸当たり田面積（ａ）
※</t>
    <rPh sb="0" eb="1">
      <t>タ</t>
    </rPh>
    <rPh sb="4" eb="6">
      <t>ノウカ</t>
    </rPh>
    <rPh sb="7" eb="9">
      <t>ノウカ</t>
    </rPh>
    <rPh sb="10" eb="11">
      <t>コ</t>
    </rPh>
    <rPh sb="11" eb="12">
      <t>ア</t>
    </rPh>
    <rPh sb="14" eb="15">
      <t>タ</t>
    </rPh>
    <rPh sb="15" eb="17">
      <t>メンセキ</t>
    </rPh>
    <phoneticPr fontId="3"/>
  </si>
  <si>
    <t>販売農家に占める田のある農家割合（％）※</t>
    <rPh sb="0" eb="2">
      <t>ハンバイ</t>
    </rPh>
    <rPh sb="2" eb="4">
      <t>ノウカ</t>
    </rPh>
    <rPh sb="5" eb="6">
      <t>シ</t>
    </rPh>
    <rPh sb="8" eb="9">
      <t>タ</t>
    </rPh>
    <rPh sb="12" eb="14">
      <t>ノウカ</t>
    </rPh>
    <rPh sb="14" eb="16">
      <t>ワリアイ</t>
    </rPh>
    <phoneticPr fontId="3"/>
  </si>
  <si>
    <t>田</t>
    <rPh sb="0" eb="1">
      <t>タ</t>
    </rPh>
    <phoneticPr fontId="3"/>
  </si>
  <si>
    <t>１戸当たり
経営耕地
面積（ａ）
※</t>
    <rPh sb="1" eb="2">
      <t>コ</t>
    </rPh>
    <rPh sb="2" eb="3">
      <t>ア</t>
    </rPh>
    <rPh sb="6" eb="8">
      <t>ケイエイ</t>
    </rPh>
    <rPh sb="8" eb="10">
      <t>コウチ</t>
    </rPh>
    <rPh sb="11" eb="13">
      <t>メンセキ</t>
    </rPh>
    <phoneticPr fontId="3"/>
  </si>
  <si>
    <t>経営
耕地
総面積
(ha)</t>
    <rPh sb="0" eb="2">
      <t>ケイエイ</t>
    </rPh>
    <rPh sb="3" eb="5">
      <t>コウチ</t>
    </rPh>
    <rPh sb="6" eb="7">
      <t>ソウ</t>
    </rPh>
    <rPh sb="7" eb="9">
      <t>メンセキ</t>
    </rPh>
    <phoneticPr fontId="3"/>
  </si>
  <si>
    <t>-</t>
    <phoneticPr fontId="2"/>
  </si>
  <si>
    <t>実農家数</t>
    <rPh sb="0" eb="1">
      <t>ジツ</t>
    </rPh>
    <rPh sb="1" eb="3">
      <t>ノウカ</t>
    </rPh>
    <rPh sb="3" eb="4">
      <t>スウ</t>
    </rPh>
    <phoneticPr fontId="3"/>
  </si>
  <si>
    <t>借入耕地計</t>
    <rPh sb="0" eb="2">
      <t>カリイ</t>
    </rPh>
    <rPh sb="2" eb="4">
      <t>コウチ</t>
    </rPh>
    <rPh sb="4" eb="5">
      <t>ケイ</t>
    </rPh>
    <phoneticPr fontId="3"/>
  </si>
  <si>
    <t>農家
戸数</t>
    <rPh sb="0" eb="2">
      <t>ノウカ</t>
    </rPh>
    <rPh sb="3" eb="4">
      <t>コ</t>
    </rPh>
    <rPh sb="4" eb="5">
      <t>スウ</t>
    </rPh>
    <phoneticPr fontId="3"/>
  </si>
  <si>
    <t>貸付耕地計</t>
  </si>
  <si>
    <t>実人数</t>
    <rPh sb="0" eb="1">
      <t>ジツ</t>
    </rPh>
    <rPh sb="1" eb="3">
      <t>ニンズウ</t>
    </rPh>
    <phoneticPr fontId="3"/>
  </si>
  <si>
    <t>雇い入れた
実農家数</t>
    <rPh sb="0" eb="1">
      <t>ヤト</t>
    </rPh>
    <rPh sb="2" eb="3">
      <t>イ</t>
    </rPh>
    <phoneticPr fontId="3"/>
  </si>
  <si>
    <t>　臨　時　雇</t>
    <rPh sb="1" eb="2">
      <t>リン</t>
    </rPh>
    <rPh sb="3" eb="4">
      <t>トキ</t>
    </rPh>
    <rPh sb="5" eb="6">
      <t>ヤト</t>
    </rPh>
    <phoneticPr fontId="3"/>
  </si>
  <si>
    <t>常　　　雇</t>
    <rPh sb="0" eb="1">
      <t>ツネ</t>
    </rPh>
    <rPh sb="4" eb="5">
      <t>ヤトイ</t>
    </rPh>
    <phoneticPr fontId="3"/>
  </si>
  <si>
    <t>栽培
面積
(ha)</t>
    <rPh sb="0" eb="1">
      <t>サイ</t>
    </rPh>
    <rPh sb="1" eb="2">
      <t>バイ</t>
    </rPh>
    <rPh sb="3" eb="4">
      <t>メン</t>
    </rPh>
    <rPh sb="4" eb="5">
      <t>セキ</t>
    </rPh>
    <phoneticPr fontId="3"/>
  </si>
  <si>
    <t>栽培
農家数</t>
    <rPh sb="0" eb="1">
      <t>サイ</t>
    </rPh>
    <rPh sb="1" eb="2">
      <t>バイ</t>
    </rPh>
    <rPh sb="3" eb="5">
      <t>ノウカ</t>
    </rPh>
    <rPh sb="5" eb="6">
      <t>スウ</t>
    </rPh>
    <phoneticPr fontId="3"/>
  </si>
  <si>
    <t>作付
(栽培)
面積
(ha)</t>
    <rPh sb="0" eb="1">
      <t>サク</t>
    </rPh>
    <rPh sb="1" eb="2">
      <t>ヅケ</t>
    </rPh>
    <rPh sb="4" eb="6">
      <t>サイバイ</t>
    </rPh>
    <rPh sb="8" eb="9">
      <t>メン</t>
    </rPh>
    <rPh sb="9" eb="10">
      <t>セキ</t>
    </rPh>
    <phoneticPr fontId="3"/>
  </si>
  <si>
    <t>作付
(栽培)
農家数</t>
    <rPh sb="0" eb="1">
      <t>サク</t>
    </rPh>
    <rPh sb="1" eb="2">
      <t>ヅケ</t>
    </rPh>
    <rPh sb="4" eb="6">
      <t>サイバイ</t>
    </rPh>
    <rPh sb="8" eb="10">
      <t>ノウカ</t>
    </rPh>
    <rPh sb="10" eb="11">
      <t>スウ</t>
    </rPh>
    <phoneticPr fontId="3"/>
  </si>
  <si>
    <t>作付
面積
(ha)</t>
    <rPh sb="0" eb="1">
      <t>サク</t>
    </rPh>
    <rPh sb="1" eb="2">
      <t>ヅケ</t>
    </rPh>
    <rPh sb="3" eb="4">
      <t>メン</t>
    </rPh>
    <rPh sb="4" eb="5">
      <t>セキ</t>
    </rPh>
    <phoneticPr fontId="3"/>
  </si>
  <si>
    <t>作付
農家数</t>
    <rPh sb="0" eb="1">
      <t>サク</t>
    </rPh>
    <rPh sb="1" eb="2">
      <t>ヅケ</t>
    </rPh>
    <rPh sb="3" eb="5">
      <t>ノウカ</t>
    </rPh>
    <rPh sb="5" eb="6">
      <t>スウ</t>
    </rPh>
    <phoneticPr fontId="3"/>
  </si>
  <si>
    <t>作付
(栽培)
実農家数</t>
    <rPh sb="0" eb="1">
      <t>サク</t>
    </rPh>
    <rPh sb="1" eb="2">
      <t>ヅケ</t>
    </rPh>
    <rPh sb="4" eb="6">
      <t>サイバイ</t>
    </rPh>
    <rPh sb="8" eb="9">
      <t>ジツ</t>
    </rPh>
    <rPh sb="9" eb="11">
      <t>ノウカ</t>
    </rPh>
    <rPh sb="11" eb="12">
      <t>スウ</t>
    </rPh>
    <phoneticPr fontId="3"/>
  </si>
  <si>
    <t>施設</t>
    <rPh sb="0" eb="1">
      <t>ホドコ</t>
    </rPh>
    <rPh sb="1" eb="2">
      <t>セツ</t>
    </rPh>
    <phoneticPr fontId="3"/>
  </si>
  <si>
    <t>露地</t>
    <rPh sb="0" eb="1">
      <t>ツユ</t>
    </rPh>
    <rPh sb="1" eb="2">
      <t>チ</t>
    </rPh>
    <phoneticPr fontId="3"/>
  </si>
  <si>
    <t>その他の作物</t>
    <rPh sb="2" eb="3">
      <t>タ</t>
    </rPh>
    <rPh sb="4" eb="6">
      <t>サクブツ</t>
    </rPh>
    <phoneticPr fontId="3"/>
  </si>
  <si>
    <t>花き類・花木</t>
    <rPh sb="0" eb="1">
      <t>ハナ</t>
    </rPh>
    <rPh sb="2" eb="3">
      <t>ルイ</t>
    </rPh>
    <rPh sb="4" eb="6">
      <t>ハナキ</t>
    </rPh>
    <phoneticPr fontId="3"/>
  </si>
  <si>
    <t>野菜類</t>
    <rPh sb="0" eb="2">
      <t>ヤサイ</t>
    </rPh>
    <rPh sb="2" eb="3">
      <t>ルイ</t>
    </rPh>
    <phoneticPr fontId="3"/>
  </si>
  <si>
    <t>工芸農作物</t>
    <rPh sb="0" eb="2">
      <t>コウゲイ</t>
    </rPh>
    <rPh sb="2" eb="4">
      <t>ノウサク</t>
    </rPh>
    <rPh sb="4" eb="5">
      <t>ブツ</t>
    </rPh>
    <phoneticPr fontId="3"/>
  </si>
  <si>
    <t>豆類</t>
    <rPh sb="0" eb="1">
      <t>マメ</t>
    </rPh>
    <rPh sb="1" eb="2">
      <t>ルイ</t>
    </rPh>
    <phoneticPr fontId="3"/>
  </si>
  <si>
    <t>いも類</t>
    <rPh sb="2" eb="3">
      <t>ルイ</t>
    </rPh>
    <phoneticPr fontId="3"/>
  </si>
  <si>
    <t>雑穀</t>
    <rPh sb="0" eb="2">
      <t>ザッコク</t>
    </rPh>
    <phoneticPr fontId="3"/>
  </si>
  <si>
    <t>麦類</t>
    <rPh sb="0" eb="1">
      <t>ムギ</t>
    </rPh>
    <rPh sb="1" eb="2">
      <t>ルイ</t>
    </rPh>
    <phoneticPr fontId="3"/>
  </si>
  <si>
    <t>稲</t>
    <rPh sb="0" eb="1">
      <t>イネ</t>
    </rPh>
    <phoneticPr fontId="3"/>
  </si>
  <si>
    <t>基準日：令和2年 2月 1日</t>
    <rPh sb="0" eb="3">
      <t>キジュンビ</t>
    </rPh>
    <rPh sb="4" eb="6">
      <t>レイワ</t>
    </rPh>
    <phoneticPr fontId="2"/>
  </si>
  <si>
    <t>ｘ</t>
    <phoneticPr fontId="3"/>
  </si>
  <si>
    <t>x</t>
    <phoneticPr fontId="3"/>
  </si>
  <si>
    <t>ブロイラー</t>
    <phoneticPr fontId="3"/>
  </si>
  <si>
    <t>採　卵　鶏</t>
    <rPh sb="0" eb="1">
      <t>サイ</t>
    </rPh>
    <rPh sb="2" eb="3">
      <t>タマゴ</t>
    </rPh>
    <rPh sb="4" eb="5">
      <t>ニワトリ</t>
    </rPh>
    <phoneticPr fontId="3"/>
  </si>
  <si>
    <t>豚</t>
    <rPh sb="0" eb="1">
      <t>ブタ</t>
    </rPh>
    <phoneticPr fontId="3"/>
  </si>
  <si>
    <t>肉　用　牛</t>
    <rPh sb="0" eb="1">
      <t>ニク</t>
    </rPh>
    <rPh sb="2" eb="3">
      <t>ヨウ</t>
    </rPh>
    <rPh sb="4" eb="5">
      <t>ウシ</t>
    </rPh>
    <phoneticPr fontId="3"/>
  </si>
  <si>
    <t>乳　用　牛</t>
    <rPh sb="0" eb="1">
      <t>ニュウ</t>
    </rPh>
    <rPh sb="2" eb="3">
      <t>ヨウ</t>
    </rPh>
    <rPh sb="4" eb="5">
      <t>ウシ</t>
    </rPh>
    <phoneticPr fontId="3"/>
  </si>
  <si>
    <t>出荷量(t)</t>
    <phoneticPr fontId="3"/>
  </si>
  <si>
    <t>収穫量
（ｔ）</t>
    <rPh sb="0" eb="2">
      <t>シュウカク</t>
    </rPh>
    <rPh sb="2" eb="3">
      <t>リョウ</t>
    </rPh>
    <phoneticPr fontId="3"/>
  </si>
  <si>
    <t>10ａ当たり
収量(ｋｇ)</t>
    <rPh sb="3" eb="4">
      <t>ア</t>
    </rPh>
    <rPh sb="7" eb="9">
      <t>シュウリョウ</t>
    </rPh>
    <phoneticPr fontId="3"/>
  </si>
  <si>
    <t>作付面積
（ha）</t>
    <rPh sb="0" eb="2">
      <t>サクツケ</t>
    </rPh>
    <rPh sb="2" eb="4">
      <t>メンセキ</t>
    </rPh>
    <phoneticPr fontId="3"/>
  </si>
  <si>
    <t>令和3年</t>
    <rPh sb="0" eb="2">
      <t>レイワ</t>
    </rPh>
    <rPh sb="3" eb="4">
      <t>ネン</t>
    </rPh>
    <phoneticPr fontId="3"/>
  </si>
  <si>
    <t>平成30年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</si>
  <si>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</si>
  <si>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</si>
  <si>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農産物</t>
    <rPh sb="0" eb="3">
      <t>ノウサンブツ</t>
    </rPh>
    <phoneticPr fontId="3"/>
  </si>
  <si>
    <t>注）袋＝1袋30kg</t>
    <rPh sb="0" eb="1">
      <t>チュウ</t>
    </rPh>
    <rPh sb="2" eb="3">
      <t>フクロ</t>
    </rPh>
    <rPh sb="5" eb="6">
      <t>フクロ</t>
    </rPh>
    <phoneticPr fontId="3"/>
  </si>
  <si>
    <t>構成比</t>
    <rPh sb="0" eb="2">
      <t>コウセイ</t>
    </rPh>
    <rPh sb="2" eb="3">
      <t>ヒ</t>
    </rPh>
    <phoneticPr fontId="3"/>
  </si>
  <si>
    <t>袋</t>
    <rPh sb="0" eb="1">
      <t>フクロ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</si>
  <si>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</si>
  <si>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</si>
  <si>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</si>
  <si>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</si>
  <si>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規格外</t>
    <rPh sb="0" eb="3">
      <t>キカクガイ</t>
    </rPh>
    <phoneticPr fontId="3"/>
  </si>
  <si>
    <t>3等</t>
    <rPh sb="1" eb="2">
      <t>トウ</t>
    </rPh>
    <phoneticPr fontId="3"/>
  </si>
  <si>
    <t>2等</t>
    <rPh sb="1" eb="2">
      <t>トウ</t>
    </rPh>
    <phoneticPr fontId="3"/>
  </si>
  <si>
    <t>1等</t>
    <rPh sb="1" eb="2">
      <t>トウ</t>
    </rPh>
    <phoneticPr fontId="3"/>
  </si>
  <si>
    <t>年　  度</t>
    <rPh sb="0" eb="1">
      <t>トシ</t>
    </rPh>
    <rPh sb="4" eb="5">
      <t>タビ</t>
    </rPh>
    <phoneticPr fontId="3"/>
  </si>
  <si>
    <t>水稲もち</t>
    <rPh sb="0" eb="2">
      <t>スイトウ</t>
    </rPh>
    <phoneticPr fontId="3"/>
  </si>
  <si>
    <t>おおいた１１</t>
    <phoneticPr fontId="3"/>
  </si>
  <si>
    <t>ミルキークィーン</t>
    <phoneticPr fontId="3"/>
  </si>
  <si>
    <t>つや姫</t>
    <rPh sb="2" eb="3">
      <t>ヒメ</t>
    </rPh>
    <phoneticPr fontId="3"/>
  </si>
  <si>
    <t>ひとめぼれ</t>
    <phoneticPr fontId="2"/>
  </si>
  <si>
    <t>コシヒカリ</t>
    <phoneticPr fontId="3"/>
  </si>
  <si>
    <t>ひのひかり</t>
    <phoneticPr fontId="2"/>
  </si>
  <si>
    <t>品　　種</t>
    <rPh sb="0" eb="1">
      <t>シナ</t>
    </rPh>
    <rPh sb="3" eb="4">
      <t>タネ</t>
    </rPh>
    <phoneticPr fontId="3"/>
  </si>
  <si>
    <t>資料：市農業振興課（県水田畑地化・集落営農課調べ）</t>
    <rPh sb="10" eb="11">
      <t>ケン</t>
    </rPh>
    <rPh sb="11" eb="13">
      <t>スイデン</t>
    </rPh>
    <rPh sb="13" eb="16">
      <t>ハタチカ</t>
    </rPh>
    <rPh sb="17" eb="19">
      <t>シュウラク</t>
    </rPh>
    <rPh sb="19" eb="21">
      <t>エイノウ</t>
    </rPh>
    <rPh sb="21" eb="22">
      <t>カ</t>
    </rPh>
    <rPh sb="22" eb="23">
      <t>シラ</t>
    </rPh>
    <phoneticPr fontId="2"/>
  </si>
  <si>
    <t>令和3年度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</si>
  <si>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</si>
  <si>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</si>
  <si>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</si>
  <si>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（千円）</t>
    <rPh sb="1" eb="3">
      <t>センエン</t>
    </rPh>
    <phoneticPr fontId="3"/>
  </si>
  <si>
    <t>事業費</t>
    <rPh sb="0" eb="3">
      <t>ジギョウヒ</t>
    </rPh>
    <phoneticPr fontId="3"/>
  </si>
  <si>
    <t>事業量</t>
    <rPh sb="0" eb="2">
      <t>ジギョウ</t>
    </rPh>
    <rPh sb="2" eb="3">
      <t>リョウ</t>
    </rPh>
    <phoneticPr fontId="3"/>
  </si>
  <si>
    <t>草地改良</t>
    <rPh sb="0" eb="1">
      <t>クサ</t>
    </rPh>
    <rPh sb="1" eb="2">
      <t>チ</t>
    </rPh>
    <rPh sb="2" eb="4">
      <t>カイリョウ</t>
    </rPh>
    <phoneticPr fontId="3"/>
  </si>
  <si>
    <t>圃場整備</t>
    <rPh sb="0" eb="1">
      <t>ホ</t>
    </rPh>
    <rPh sb="1" eb="2">
      <t>バ</t>
    </rPh>
    <rPh sb="2" eb="4">
      <t>セイビ</t>
    </rPh>
    <phoneticPr fontId="3"/>
  </si>
  <si>
    <t>防災
事業費</t>
    <rPh sb="0" eb="2">
      <t>ボウサイ</t>
    </rPh>
    <rPh sb="3" eb="6">
      <t>ジギョウヒ</t>
    </rPh>
    <phoneticPr fontId="3"/>
  </si>
  <si>
    <t>国庫補助事業</t>
    <rPh sb="0" eb="2">
      <t>コッコ</t>
    </rPh>
    <rPh sb="2" eb="4">
      <t>ホジョ</t>
    </rPh>
    <rPh sb="4" eb="6">
      <t>ジギョウ</t>
    </rPh>
    <phoneticPr fontId="3"/>
  </si>
  <si>
    <t>年　　度</t>
    <rPh sb="0" eb="1">
      <t>トシ</t>
    </rPh>
    <rPh sb="3" eb="4">
      <t>タビ</t>
    </rPh>
    <phoneticPr fontId="3"/>
  </si>
  <si>
    <t>資料：市農業振興課</t>
  </si>
  <si>
    <t>駐車場・資材置場</t>
    <rPh sb="0" eb="3">
      <t>チュウシャジョウ</t>
    </rPh>
    <rPh sb="4" eb="6">
      <t>シザイ</t>
    </rPh>
    <rPh sb="6" eb="8">
      <t>オキバ</t>
    </rPh>
    <phoneticPr fontId="3"/>
  </si>
  <si>
    <t>山林</t>
    <rPh sb="0" eb="2">
      <t>サンリン</t>
    </rPh>
    <phoneticPr fontId="3"/>
  </si>
  <si>
    <t>店舗用地</t>
    <rPh sb="0" eb="2">
      <t>テンポ</t>
    </rPh>
    <rPh sb="2" eb="4">
      <t>ヨウチ</t>
    </rPh>
    <phoneticPr fontId="3"/>
  </si>
  <si>
    <t>住宅用地</t>
    <rPh sb="0" eb="2">
      <t>ジュウタク</t>
    </rPh>
    <rPh sb="2" eb="4">
      <t>ヨウチ</t>
    </rPh>
    <phoneticPr fontId="3"/>
  </si>
  <si>
    <t>総面積（ａ）</t>
    <rPh sb="0" eb="3">
      <t>ソウメンセキ</t>
    </rPh>
    <phoneticPr fontId="3"/>
  </si>
  <si>
    <t>件数</t>
    <rPh sb="0" eb="2">
      <t>ケンスウ</t>
    </rPh>
    <phoneticPr fontId="3"/>
  </si>
  <si>
    <t>許可面積（ａ）</t>
    <rPh sb="0" eb="2">
      <t>キョカ</t>
    </rPh>
    <rPh sb="2" eb="4">
      <t>メンセキ</t>
    </rPh>
    <phoneticPr fontId="3"/>
  </si>
  <si>
    <t>許可</t>
    <rPh sb="0" eb="2">
      <t>キョカ</t>
    </rPh>
    <phoneticPr fontId="3"/>
  </si>
  <si>
    <t>申請件数</t>
    <rPh sb="0" eb="2">
      <t>シンセイ</t>
    </rPh>
    <rPh sb="2" eb="4">
      <t>ケンスウ</t>
    </rPh>
    <phoneticPr fontId="3"/>
  </si>
  <si>
    <t>④　農地法第4・5条</t>
    <rPh sb="2" eb="4">
      <t>ノウチ</t>
    </rPh>
    <rPh sb="4" eb="5">
      <t>ホウ</t>
    </rPh>
    <rPh sb="5" eb="6">
      <t>ダイ</t>
    </rPh>
    <rPh sb="9" eb="10">
      <t>ジョウ</t>
    </rPh>
    <phoneticPr fontId="3"/>
  </si>
  <si>
    <t>その他</t>
    <rPh sb="2" eb="3">
      <t>タ</t>
    </rPh>
    <phoneticPr fontId="2"/>
  </si>
  <si>
    <t>総面積</t>
    <rPh sb="0" eb="1">
      <t>ソウ</t>
    </rPh>
    <rPh sb="1" eb="3">
      <t>メンセキ</t>
    </rPh>
    <phoneticPr fontId="3"/>
  </si>
  <si>
    <t>許可件数</t>
    <rPh sb="0" eb="2">
      <t>キョカ</t>
    </rPh>
    <rPh sb="2" eb="4">
      <t>ケンスウ</t>
    </rPh>
    <phoneticPr fontId="3"/>
  </si>
  <si>
    <t>③　農業経営基盤強化促進事業</t>
    <rPh sb="2" eb="4">
      <t>ノウギョウ</t>
    </rPh>
    <rPh sb="4" eb="6">
      <t>ケイエイ</t>
    </rPh>
    <rPh sb="6" eb="8">
      <t>キバン</t>
    </rPh>
    <rPh sb="8" eb="10">
      <t>キョウカ</t>
    </rPh>
    <rPh sb="10" eb="12">
      <t>ソクシン</t>
    </rPh>
    <rPh sb="12" eb="14">
      <t>ジギョウ</t>
    </rPh>
    <phoneticPr fontId="3"/>
  </si>
  <si>
    <t>②　農地法第18条</t>
    <rPh sb="2" eb="4">
      <t>ノウチ</t>
    </rPh>
    <rPh sb="4" eb="5">
      <t>ホウ</t>
    </rPh>
    <rPh sb="5" eb="6">
      <t>ダイ</t>
    </rPh>
    <rPh sb="8" eb="9">
      <t>ジョウ</t>
    </rPh>
    <phoneticPr fontId="3"/>
  </si>
  <si>
    <t>①　農地法第3条</t>
    <rPh sb="2" eb="4">
      <t>ノウチ</t>
    </rPh>
    <rPh sb="4" eb="5">
      <t>ホウ</t>
    </rPh>
    <rPh sb="5" eb="6">
      <t>ダイ</t>
    </rPh>
    <rPh sb="7" eb="8">
      <t>ジョウ</t>
    </rPh>
    <phoneticPr fontId="3"/>
  </si>
  <si>
    <t>資料：市農業委員会事務局</t>
  </si>
  <si>
    <t>（％）</t>
    <phoneticPr fontId="3"/>
  </si>
  <si>
    <t>（千円）</t>
    <rPh sb="1" eb="2">
      <t>セン</t>
    </rPh>
    <rPh sb="2" eb="3">
      <t>エン</t>
    </rPh>
    <phoneticPr fontId="3"/>
  </si>
  <si>
    <t>（棟）</t>
    <rPh sb="1" eb="2">
      <t>トウ</t>
    </rPh>
    <phoneticPr fontId="3"/>
  </si>
  <si>
    <t>（戸）</t>
    <rPh sb="1" eb="2">
      <t>コ</t>
    </rPh>
    <phoneticPr fontId="3"/>
  </si>
  <si>
    <t>（㎡）</t>
    <phoneticPr fontId="3"/>
  </si>
  <si>
    <t>被害率</t>
    <rPh sb="0" eb="2">
      <t>ヒガイ</t>
    </rPh>
    <rPh sb="2" eb="3">
      <t>リツ</t>
    </rPh>
    <phoneticPr fontId="3"/>
  </si>
  <si>
    <t>共済金</t>
    <rPh sb="0" eb="2">
      <t>キョウサイ</t>
    </rPh>
    <rPh sb="2" eb="3">
      <t>キン</t>
    </rPh>
    <phoneticPr fontId="3"/>
  </si>
  <si>
    <t>棟数</t>
    <rPh sb="0" eb="1">
      <t>トウ</t>
    </rPh>
    <rPh sb="1" eb="2">
      <t>スウ</t>
    </rPh>
    <phoneticPr fontId="3"/>
  </si>
  <si>
    <t>戸　数</t>
    <rPh sb="0" eb="1">
      <t>ト</t>
    </rPh>
    <rPh sb="2" eb="3">
      <t>カズ</t>
    </rPh>
    <phoneticPr fontId="3"/>
  </si>
  <si>
    <t>農家負担共済</t>
    <rPh sb="0" eb="2">
      <t>ノウカ</t>
    </rPh>
    <rPh sb="2" eb="3">
      <t>フ</t>
    </rPh>
    <phoneticPr fontId="3"/>
  </si>
  <si>
    <t>共済金額</t>
    <rPh sb="0" eb="2">
      <t>キョウサイ</t>
    </rPh>
    <phoneticPr fontId="3"/>
  </si>
  <si>
    <t>面積</t>
    <rPh sb="0" eb="2">
      <t>メンセキ</t>
    </rPh>
    <phoneticPr fontId="3"/>
  </si>
  <si>
    <t>還元率</t>
    <rPh sb="0" eb="2">
      <t>カンゲン</t>
    </rPh>
    <rPh sb="2" eb="3">
      <t>リツ</t>
    </rPh>
    <phoneticPr fontId="3"/>
  </si>
  <si>
    <t>被害関係</t>
    <rPh sb="0" eb="2">
      <t>ヒガイ</t>
    </rPh>
    <rPh sb="2" eb="4">
      <t>カンケイ</t>
    </rPh>
    <phoneticPr fontId="3"/>
  </si>
  <si>
    <t>引受関係</t>
    <rPh sb="0" eb="2">
      <t>ヒキウケ</t>
    </rPh>
    <rPh sb="2" eb="4">
      <t>カンケイ</t>
    </rPh>
    <phoneticPr fontId="3"/>
  </si>
  <si>
    <t>年　度</t>
    <rPh sb="0" eb="1">
      <t>トシ</t>
    </rPh>
    <rPh sb="2" eb="3">
      <t>タビ</t>
    </rPh>
    <phoneticPr fontId="3"/>
  </si>
  <si>
    <t>⑥　園芸施設共済</t>
    <rPh sb="2" eb="4">
      <t>エンゲイ</t>
    </rPh>
    <rPh sb="4" eb="6">
      <t>シセツ</t>
    </rPh>
    <rPh sb="6" eb="8">
      <t>キョウサイ</t>
    </rPh>
    <phoneticPr fontId="3"/>
  </si>
  <si>
    <t>（ｔ）</t>
    <phoneticPr fontId="3"/>
  </si>
  <si>
    <t>（ha）</t>
  </si>
  <si>
    <t>共済減収量</t>
    <rPh sb="0" eb="2">
      <t>キョウサイ</t>
    </rPh>
    <phoneticPr fontId="3"/>
  </si>
  <si>
    <t>共済面積</t>
    <rPh sb="0" eb="2">
      <t>キョウサイ</t>
    </rPh>
    <phoneticPr fontId="3"/>
  </si>
  <si>
    <t>⑤　果樹共済（梨）</t>
    <rPh sb="2" eb="4">
      <t>カジュ</t>
    </rPh>
    <rPh sb="4" eb="6">
      <t>キョウサイ</t>
    </rPh>
    <rPh sb="7" eb="8">
      <t>ナシ</t>
    </rPh>
    <phoneticPr fontId="3"/>
  </si>
  <si>
    <t>病傷</t>
    <rPh sb="0" eb="1">
      <t>ビョウ</t>
    </rPh>
    <rPh sb="1" eb="2">
      <t>キズ</t>
    </rPh>
    <phoneticPr fontId="2"/>
  </si>
  <si>
    <t>死廃</t>
    <rPh sb="0" eb="1">
      <t>シ</t>
    </rPh>
    <rPh sb="1" eb="2">
      <t>ハイ</t>
    </rPh>
    <phoneticPr fontId="2"/>
  </si>
  <si>
    <t>新（病傷）</t>
    <rPh sb="0" eb="1">
      <t>シン</t>
    </rPh>
    <rPh sb="2" eb="3">
      <t>ビョウ</t>
    </rPh>
    <rPh sb="3" eb="4">
      <t>キズ</t>
    </rPh>
    <phoneticPr fontId="2"/>
  </si>
  <si>
    <t>新（死廃）</t>
    <rPh sb="0" eb="1">
      <t>シン</t>
    </rPh>
    <rPh sb="2" eb="3">
      <t>シ</t>
    </rPh>
    <rPh sb="3" eb="4">
      <t>ハイ</t>
    </rPh>
    <phoneticPr fontId="2"/>
  </si>
  <si>
    <t>旧</t>
    <rPh sb="0" eb="1">
      <t>キュウ</t>
    </rPh>
    <phoneticPr fontId="2"/>
  </si>
  <si>
    <t>（頭）</t>
    <rPh sb="1" eb="2">
      <t>アタマ</t>
    </rPh>
    <phoneticPr fontId="3"/>
  </si>
  <si>
    <t>頭数</t>
    <rPh sb="0" eb="2">
      <t>トウスウ</t>
    </rPh>
    <phoneticPr fontId="3"/>
  </si>
  <si>
    <t>病傷事故</t>
    <rPh sb="0" eb="1">
      <t>ヤマイ</t>
    </rPh>
    <rPh sb="1" eb="2">
      <t>キズ</t>
    </rPh>
    <rPh sb="2" eb="4">
      <t>ジコ</t>
    </rPh>
    <phoneticPr fontId="3"/>
  </si>
  <si>
    <t>死廃事故</t>
    <rPh sb="0" eb="1">
      <t>シ</t>
    </rPh>
    <rPh sb="1" eb="2">
      <t>ハイ</t>
    </rPh>
    <rPh sb="2" eb="4">
      <t>ジコ</t>
    </rPh>
    <phoneticPr fontId="3"/>
  </si>
  <si>
    <t>農家負担掛金</t>
    <rPh sb="0" eb="2">
      <t>ノウカ</t>
    </rPh>
    <rPh sb="2" eb="3">
      <t>フ</t>
    </rPh>
    <phoneticPr fontId="3"/>
  </si>
  <si>
    <t>共済金額</t>
    <rPh sb="0" eb="2">
      <t>キョウサイ</t>
    </rPh>
    <rPh sb="2" eb="4">
      <t>キンガク</t>
    </rPh>
    <phoneticPr fontId="3"/>
  </si>
  <si>
    <t>引受頭数</t>
    <rPh sb="0" eb="2">
      <t>ヒキウケ</t>
    </rPh>
    <phoneticPr fontId="3"/>
  </si>
  <si>
    <t>事故関係</t>
    <rPh sb="0" eb="2">
      <t>ジコ</t>
    </rPh>
    <rPh sb="2" eb="4">
      <t>カンケイ</t>
    </rPh>
    <phoneticPr fontId="3"/>
  </si>
  <si>
    <t>④　家畜共済</t>
    <rPh sb="2" eb="4">
      <t>カチク</t>
    </rPh>
    <rPh sb="4" eb="6">
      <t>キョウサイ</t>
    </rPh>
    <phoneticPr fontId="3"/>
  </si>
  <si>
    <t>引受数量</t>
    <rPh sb="0" eb="2">
      <t>ヒキウケ</t>
    </rPh>
    <phoneticPr fontId="3"/>
  </si>
  <si>
    <t>被害関係（1割以上）</t>
    <rPh sb="0" eb="2">
      <t>ヒガイ</t>
    </rPh>
    <rPh sb="2" eb="4">
      <t>カンケイ</t>
    </rPh>
    <rPh sb="6" eb="7">
      <t>ワリ</t>
    </rPh>
    <rPh sb="7" eb="9">
      <t>イジョウ</t>
    </rPh>
    <phoneticPr fontId="3"/>
  </si>
  <si>
    <t>③　麦共済</t>
    <rPh sb="2" eb="3">
      <t>ムギ</t>
    </rPh>
    <rPh sb="3" eb="5">
      <t>キョウサイ</t>
    </rPh>
    <phoneticPr fontId="3"/>
  </si>
  <si>
    <t>被害関係（3割以上）</t>
    <rPh sb="0" eb="2">
      <t>ヒガイ</t>
    </rPh>
    <rPh sb="2" eb="4">
      <t>カンケイ</t>
    </rPh>
    <rPh sb="6" eb="7">
      <t>ワリ</t>
    </rPh>
    <rPh sb="7" eb="9">
      <t>イジョウ</t>
    </rPh>
    <phoneticPr fontId="3"/>
  </si>
  <si>
    <t>②　水稲共済　</t>
    <rPh sb="2" eb="4">
      <t>スイトウ</t>
    </rPh>
    <rPh sb="4" eb="6">
      <t>キョウサイ</t>
    </rPh>
    <phoneticPr fontId="3"/>
  </si>
  <si>
    <t>（万円）</t>
    <rPh sb="1" eb="2">
      <t>マン</t>
    </rPh>
    <rPh sb="2" eb="3">
      <t>エン</t>
    </rPh>
    <phoneticPr fontId="3"/>
  </si>
  <si>
    <t>（円）</t>
    <rPh sb="1" eb="2">
      <t>エン</t>
    </rPh>
    <phoneticPr fontId="3"/>
  </si>
  <si>
    <t>建物1棟当り</t>
    <rPh sb="0" eb="2">
      <t>タテモノ</t>
    </rPh>
    <rPh sb="3" eb="4">
      <t>トウ</t>
    </rPh>
    <rPh sb="4" eb="5">
      <t>アタ</t>
    </rPh>
    <phoneticPr fontId="3"/>
  </si>
  <si>
    <t>園芸施設1棟当り</t>
    <rPh sb="0" eb="2">
      <t>エンゲイ</t>
    </rPh>
    <rPh sb="2" eb="4">
      <t>シセツ</t>
    </rPh>
    <rPh sb="5" eb="6">
      <t>トウ</t>
    </rPh>
    <rPh sb="6" eb="7">
      <t>アタ</t>
    </rPh>
    <phoneticPr fontId="3"/>
  </si>
  <si>
    <t>なし10ａ当り</t>
    <rPh sb="5" eb="6">
      <t>アタ</t>
    </rPh>
    <phoneticPr fontId="3"/>
  </si>
  <si>
    <t>家畜1頭当り</t>
    <rPh sb="0" eb="2">
      <t>カチク</t>
    </rPh>
    <rPh sb="3" eb="4">
      <t>トウ</t>
    </rPh>
    <rPh sb="4" eb="5">
      <t>アタ</t>
    </rPh>
    <phoneticPr fontId="3"/>
  </si>
  <si>
    <t>畑作物10ａ当り</t>
    <rPh sb="0" eb="2">
      <t>ハタサク</t>
    </rPh>
    <rPh sb="2" eb="3">
      <t>ブツ</t>
    </rPh>
    <rPh sb="6" eb="7">
      <t>アタ</t>
    </rPh>
    <phoneticPr fontId="3"/>
  </si>
  <si>
    <t>麦10ａ当り</t>
    <rPh sb="0" eb="1">
      <t>ムギ</t>
    </rPh>
    <rPh sb="4" eb="5">
      <t>アタ</t>
    </rPh>
    <phoneticPr fontId="3"/>
  </si>
  <si>
    <t>水稲10ａ当り</t>
    <rPh sb="0" eb="2">
      <t>スイトウ</t>
    </rPh>
    <rPh sb="5" eb="6">
      <t>アタ</t>
    </rPh>
    <phoneticPr fontId="3"/>
  </si>
  <si>
    <t>①　単位当り被害補償金額（平均共済金額）の推移</t>
    <rPh sb="2" eb="4">
      <t>タンイ</t>
    </rPh>
    <rPh sb="4" eb="5">
      <t>アタ</t>
    </rPh>
    <rPh sb="6" eb="8">
      <t>ヒガイ</t>
    </rPh>
    <rPh sb="8" eb="10">
      <t>ホショウ</t>
    </rPh>
    <rPh sb="10" eb="11">
      <t>キン</t>
    </rPh>
    <rPh sb="11" eb="12">
      <t>ガク</t>
    </rPh>
    <rPh sb="13" eb="15">
      <t>ヘイキン</t>
    </rPh>
    <rPh sb="15" eb="17">
      <t>キョウサイ</t>
    </rPh>
    <rPh sb="17" eb="19">
      <t>キンガク</t>
    </rPh>
    <rPh sb="21" eb="23">
      <t>スイイ</t>
    </rPh>
    <phoneticPr fontId="3"/>
  </si>
  <si>
    <t>資料：大分県農業共済組合中西部支所</t>
    <phoneticPr fontId="2"/>
  </si>
  <si>
    <t>灌漑排水事業費</t>
    <rPh sb="0" eb="2">
      <t>カンガイ</t>
    </rPh>
    <rPh sb="2" eb="4">
      <t>ハイスイ</t>
    </rPh>
    <phoneticPr fontId="3"/>
  </si>
  <si>
    <t>農道整備費</t>
    <rPh sb="0" eb="2">
      <t>ノウドウ</t>
    </rPh>
    <phoneticPr fontId="3"/>
  </si>
  <si>
    <t>農地造成費</t>
    <rPh sb="0" eb="2">
      <t>ノウチ</t>
    </rPh>
    <phoneticPr fontId="3"/>
  </si>
  <si>
    <t>延人日</t>
    <rPh sb="0" eb="1">
      <t>ノベ</t>
    </rPh>
    <rPh sb="1" eb="3">
      <t>ニンニチ</t>
    </rPh>
    <phoneticPr fontId="3"/>
  </si>
  <si>
    <t>29歳以下</t>
    <rPh sb="2" eb="3">
      <t>サイ</t>
    </rPh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</si>
  <si>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</si>
  <si>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</si>
  <si>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</si>
  <si>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</si>
  <si>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70歳以上</t>
    <rPh sb="2" eb="3">
      <t>サイ</t>
    </rPh>
    <phoneticPr fontId="3"/>
  </si>
  <si>
    <t>(単位：ha)</t>
    <rPh sb="1" eb="3">
      <t>タンイ</t>
    </rPh>
    <phoneticPr fontId="2"/>
  </si>
  <si>
    <t>x</t>
  </si>
  <si>
    <t>４．農業</t>
    <rPh sb="2" eb="4">
      <t>ノウギョウ</t>
    </rPh>
    <phoneticPr fontId="2"/>
  </si>
  <si>
    <t>小麦</t>
    <rPh sb="0" eb="1">
      <t>ショウ</t>
    </rPh>
    <rPh sb="1" eb="2">
      <t>ムギ</t>
    </rPh>
    <phoneticPr fontId="2"/>
  </si>
  <si>
    <t>二条大麦</t>
    <rPh sb="0" eb="2">
      <t>ニジョウ</t>
    </rPh>
    <rPh sb="2" eb="4">
      <t>オオムギ</t>
    </rPh>
    <phoneticPr fontId="2"/>
  </si>
  <si>
    <t>六条大麦</t>
    <rPh sb="0" eb="2">
      <t>ロクジョウ</t>
    </rPh>
    <rPh sb="2" eb="4">
      <t>オオムギ</t>
    </rPh>
    <phoneticPr fontId="2"/>
  </si>
  <si>
    <t>裸麦</t>
  </si>
  <si>
    <t>そば</t>
  </si>
  <si>
    <t>その他の雑穀</t>
    <rPh sb="2" eb="3">
      <t>タ</t>
    </rPh>
    <rPh sb="4" eb="6">
      <t>ザッコク</t>
    </rPh>
    <phoneticPr fontId="2"/>
  </si>
  <si>
    <t>水稲
（食用）</t>
    <rPh sb="4" eb="6">
      <t>ショクヨウ</t>
    </rPh>
    <phoneticPr fontId="2"/>
  </si>
  <si>
    <t>陸稲
（食用）</t>
    <rPh sb="4" eb="6">
      <t>ショクヨウ</t>
    </rPh>
    <phoneticPr fontId="2"/>
  </si>
  <si>
    <t>その他の豆類</t>
    <rPh sb="2" eb="3">
      <t>タ</t>
    </rPh>
    <rPh sb="4" eb="6">
      <t>マメルイ</t>
    </rPh>
    <phoneticPr fontId="2"/>
  </si>
  <si>
    <t>茶</t>
    <rPh sb="0" eb="1">
      <t>チャ</t>
    </rPh>
    <phoneticPr fontId="2"/>
  </si>
  <si>
    <t>こんにゃくいも</t>
  </si>
  <si>
    <t>その他の工芸農作物</t>
    <rPh sb="2" eb="3">
      <t>タ</t>
    </rPh>
    <rPh sb="4" eb="6">
      <t>コウゲイ</t>
    </rPh>
    <rPh sb="6" eb="9">
      <t>ノウサクモツ</t>
    </rPh>
    <phoneticPr fontId="2"/>
  </si>
  <si>
    <t>さとう
きび</t>
    <phoneticPr fontId="2"/>
  </si>
  <si>
    <t>なたね</t>
    <phoneticPr fontId="2"/>
  </si>
  <si>
    <t>ほうれんそう</t>
  </si>
  <si>
    <t>その他の野菜</t>
    <rPh sb="2" eb="3">
      <t>タ</t>
    </rPh>
    <rPh sb="4" eb="6">
      <t>ヤサイ</t>
    </rPh>
    <phoneticPr fontId="2"/>
  </si>
  <si>
    <t>レタス</t>
    <phoneticPr fontId="2"/>
  </si>
  <si>
    <t>温州みかん</t>
    <rPh sb="0" eb="2">
      <t>ウンシュウ</t>
    </rPh>
    <phoneticPr fontId="2"/>
  </si>
  <si>
    <t>その他かんきつ</t>
    <rPh sb="2" eb="3">
      <t>タ</t>
    </rPh>
    <phoneticPr fontId="2"/>
  </si>
  <si>
    <t>キウイフルーツ</t>
  </si>
  <si>
    <t>パインアップル</t>
  </si>
  <si>
    <t>その他の果樹</t>
    <rPh sb="2" eb="3">
      <t>タ</t>
    </rPh>
    <rPh sb="4" eb="6">
      <t>カジュ</t>
    </rPh>
    <phoneticPr fontId="2"/>
  </si>
  <si>
    <t>りんご</t>
    <phoneticPr fontId="2"/>
  </si>
  <si>
    <t>ぶどう</t>
    <phoneticPr fontId="2"/>
  </si>
  <si>
    <t>すもも</t>
    <phoneticPr fontId="2"/>
  </si>
  <si>
    <t>切り花類</t>
    <rPh sb="0" eb="1">
      <t>キ</t>
    </rPh>
    <rPh sb="2" eb="3">
      <t>バナ</t>
    </rPh>
    <rPh sb="3" eb="4">
      <t>タグイ</t>
    </rPh>
    <phoneticPr fontId="2"/>
  </si>
  <si>
    <t>球根類</t>
    <rPh sb="0" eb="3">
      <t>キュウコンルイ</t>
    </rPh>
    <phoneticPr fontId="2"/>
  </si>
  <si>
    <t>鉢もの類</t>
    <rPh sb="0" eb="1">
      <t>ハチ</t>
    </rPh>
    <rPh sb="3" eb="4">
      <t>ルイ</t>
    </rPh>
    <phoneticPr fontId="2"/>
  </si>
  <si>
    <t>飼　　養
経営体数</t>
    <rPh sb="0" eb="1">
      <t>カ</t>
    </rPh>
    <rPh sb="3" eb="4">
      <t>オサム</t>
    </rPh>
    <rPh sb="5" eb="8">
      <t>ケイエイタイ</t>
    </rPh>
    <rPh sb="8" eb="9">
      <t>カズ</t>
    </rPh>
    <phoneticPr fontId="3"/>
  </si>
  <si>
    <t>飼　養
頭　数</t>
    <rPh sb="0" eb="1">
      <t>カ</t>
    </rPh>
    <rPh sb="2" eb="3">
      <t>オサム</t>
    </rPh>
    <rPh sb="4" eb="5">
      <t>アタマ</t>
    </rPh>
    <rPh sb="6" eb="7">
      <t>カズ</t>
    </rPh>
    <phoneticPr fontId="3"/>
  </si>
  <si>
    <t>飼　養
羽　数</t>
    <rPh sb="0" eb="1">
      <t>カ</t>
    </rPh>
    <rPh sb="2" eb="3">
      <t>オサム</t>
    </rPh>
    <rPh sb="4" eb="5">
      <t>ハネ</t>
    </rPh>
    <rPh sb="6" eb="7">
      <t>カズ</t>
    </rPh>
    <phoneticPr fontId="3"/>
  </si>
  <si>
    <t>出荷した
経営体数</t>
    <rPh sb="0" eb="2">
      <t>シュッカ</t>
    </rPh>
    <rPh sb="5" eb="7">
      <t>ケイエイ</t>
    </rPh>
    <rPh sb="7" eb="8">
      <t>タイ</t>
    </rPh>
    <rPh sb="8" eb="9">
      <t>スウ</t>
    </rPh>
    <phoneticPr fontId="3"/>
  </si>
  <si>
    <t>出　荷
羽　数</t>
    <rPh sb="0" eb="1">
      <t>デ</t>
    </rPh>
    <rPh sb="2" eb="3">
      <t>ニ</t>
    </rPh>
    <rPh sb="4" eb="5">
      <t>ハネ</t>
    </rPh>
    <rPh sb="6" eb="7">
      <t>カズ</t>
    </rPh>
    <phoneticPr fontId="3"/>
  </si>
  <si>
    <t>飼養
経営体数</t>
    <rPh sb="0" eb="1">
      <t>カ</t>
    </rPh>
    <rPh sb="1" eb="2">
      <t>オサム</t>
    </rPh>
    <rPh sb="3" eb="4">
      <t>キョウ</t>
    </rPh>
    <rPh sb="4" eb="5">
      <t>エイ</t>
    </rPh>
    <rPh sb="5" eb="6">
      <t>タイ</t>
    </rPh>
    <rPh sb="6" eb="7">
      <t>カズ</t>
    </rPh>
    <phoneticPr fontId="3"/>
  </si>
  <si>
    <t>　　　なお、本表は「農業経営体」のうち「個人経営体」について集計。</t>
  </si>
  <si>
    <t>　　　含む「農業経営体」に変更されたため、平成22年から平成27年までの内容とは連続しない。</t>
    <phoneticPr fontId="2"/>
  </si>
  <si>
    <t xml:space="preserve">  　２）令和2年の調査から調査対象が「販売農家」から組織経営体(法人、会社、各種団体等）を</t>
    <rPh sb="5" eb="7">
      <t>レイワ</t>
    </rPh>
    <rPh sb="8" eb="9">
      <t>ネン</t>
    </rPh>
    <phoneticPr fontId="2"/>
  </si>
  <si>
    <t xml:space="preserve">  注１）令和2年の調査から専兼業別の区分は行われなくなった。</t>
    <rPh sb="5" eb="7">
      <t>レイワ</t>
    </rPh>
    <rPh sb="8" eb="9">
      <t>ネン</t>
    </rPh>
    <phoneticPr fontId="2"/>
  </si>
  <si>
    <t>-</t>
    <phoneticPr fontId="2"/>
  </si>
  <si>
    <t>令和2年</t>
    <rPh sb="0" eb="1">
      <t>レイ</t>
    </rPh>
    <rPh sb="1" eb="2">
      <t>カズ</t>
    </rPh>
    <rPh sb="3" eb="4">
      <t>ネン</t>
    </rPh>
    <phoneticPr fontId="3"/>
  </si>
  <si>
    <t>65歳未満の農業専従者がいる</t>
  </si>
  <si>
    <t>第2種
兼業
農家</t>
    <rPh sb="0" eb="1">
      <t>ダイ</t>
    </rPh>
    <rPh sb="2" eb="3">
      <t>シュ</t>
    </rPh>
    <rPh sb="4" eb="6">
      <t>ケンギョウ</t>
    </rPh>
    <rPh sb="7" eb="9">
      <t>ノウカ</t>
    </rPh>
    <phoneticPr fontId="3"/>
  </si>
  <si>
    <t>第1種
兼業
農家</t>
    <rPh sb="0" eb="1">
      <t>ダイ</t>
    </rPh>
    <rPh sb="2" eb="3">
      <t>シュ</t>
    </rPh>
    <rPh sb="4" eb="6">
      <t>ケンギョウ</t>
    </rPh>
    <rPh sb="7" eb="9">
      <t>ノウカ</t>
    </rPh>
    <phoneticPr fontId="3"/>
  </si>
  <si>
    <t>副業的
農家</t>
  </si>
  <si>
    <t>準主業農家</t>
  </si>
  <si>
    <t>主業農家</t>
  </si>
  <si>
    <t>計</t>
  </si>
  <si>
    <t>計</t>
    <rPh sb="0" eb="1">
      <t>ケイ</t>
    </rPh>
    <phoneticPr fontId="2"/>
  </si>
  <si>
    <t>区域</t>
    <rPh sb="0" eb="1">
      <t>ク</t>
    </rPh>
    <rPh sb="1" eb="2">
      <t>イキ</t>
    </rPh>
    <phoneticPr fontId="3"/>
  </si>
  <si>
    <t>年次</t>
  </si>
  <si>
    <t>年次</t>
    <phoneticPr fontId="2"/>
  </si>
  <si>
    <t>てんさい(ビート)</t>
    <phoneticPr fontId="2"/>
  </si>
  <si>
    <t>やまのいも</t>
    <phoneticPr fontId="2"/>
  </si>
  <si>
    <t>15～19歳</t>
    <phoneticPr fontId="3"/>
  </si>
  <si>
    <t>20～24歳</t>
    <phoneticPr fontId="3"/>
  </si>
  <si>
    <t>25～29歳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</si>
  <si>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</si>
  <si>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</si>
  <si>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</si>
  <si>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</si>
  <si>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</si>
  <si>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</si>
  <si>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</si>
  <si>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</si>
  <si>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</si>
  <si>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75歳以上</t>
    <rPh sb="2" eb="3">
      <t>サイ</t>
    </rPh>
    <phoneticPr fontId="3"/>
  </si>
  <si>
    <t>水稲</t>
    <rPh sb="0" eb="1">
      <t>ミズ</t>
    </rPh>
    <rPh sb="1" eb="2">
      <t>イネ</t>
    </rPh>
    <phoneticPr fontId="3"/>
  </si>
  <si>
    <t>小麦</t>
    <rPh sb="0" eb="1">
      <t>ショウ</t>
    </rPh>
    <rPh sb="1" eb="2">
      <t>ムギ</t>
    </rPh>
    <phoneticPr fontId="3"/>
  </si>
  <si>
    <t>裸麦</t>
    <rPh sb="0" eb="1">
      <t>ハダカ</t>
    </rPh>
    <rPh sb="1" eb="2">
      <t>ムギ</t>
    </rPh>
    <phoneticPr fontId="3"/>
  </si>
  <si>
    <t>大豆</t>
    <rPh sb="0" eb="1">
      <t>ダイ</t>
    </rPh>
    <rPh sb="1" eb="2">
      <t>マメ</t>
    </rPh>
    <phoneticPr fontId="3"/>
  </si>
  <si>
    <t>秋冬はくさい</t>
    <rPh sb="0" eb="2">
      <t>アキフユ</t>
    </rPh>
    <phoneticPr fontId="3"/>
  </si>
  <si>
    <t>ばれいしょ</t>
  </si>
  <si>
    <t>かんしょ</t>
  </si>
  <si>
    <t>大豆</t>
    <rPh sb="0" eb="1">
      <t>ダイ</t>
    </rPh>
    <rPh sb="1" eb="2">
      <t>マメ</t>
    </rPh>
    <phoneticPr fontId="2"/>
  </si>
  <si>
    <t>小豆</t>
    <rPh sb="0" eb="1">
      <t>ショウ</t>
    </rPh>
    <rPh sb="1" eb="2">
      <t>マメ</t>
    </rPh>
    <phoneticPr fontId="2"/>
  </si>
  <si>
    <t>だいこん</t>
  </si>
  <si>
    <t>にんじん</t>
  </si>
  <si>
    <t>さといも</t>
  </si>
  <si>
    <t>はくさい</t>
  </si>
  <si>
    <t>キャベツ</t>
  </si>
  <si>
    <t>ねぎ</t>
  </si>
  <si>
    <t>稲(飼料用)</t>
    <rPh sb="2" eb="5">
      <t>シリョウヨウ</t>
    </rPh>
    <phoneticPr fontId="2"/>
  </si>
  <si>
    <t>たまねぎ</t>
  </si>
  <si>
    <t>ブロッコリー</t>
  </si>
  <si>
    <t>きゅうり</t>
  </si>
  <si>
    <t>なす</t>
  </si>
  <si>
    <t>トマト</t>
  </si>
  <si>
    <t>ピーマン</t>
  </si>
  <si>
    <t>いちご</t>
  </si>
  <si>
    <t>メロン</t>
  </si>
  <si>
    <t>すいか</t>
  </si>
  <si>
    <t>日本なし</t>
    <rPh sb="0" eb="1">
      <t>ヒ</t>
    </rPh>
    <rPh sb="1" eb="2">
      <t>ホン</t>
    </rPh>
    <phoneticPr fontId="2"/>
  </si>
  <si>
    <t>西洋なし</t>
    <rPh sb="0" eb="1">
      <t>ニシ</t>
    </rPh>
    <rPh sb="1" eb="2">
      <t>ヒロシ</t>
    </rPh>
    <phoneticPr fontId="2"/>
  </si>
  <si>
    <t>もも</t>
  </si>
  <si>
    <t>おうとう</t>
  </si>
  <si>
    <t>びわ</t>
  </si>
  <si>
    <t>かき</t>
  </si>
  <si>
    <t>くり</t>
  </si>
  <si>
    <t>うめ</t>
  </si>
  <si>
    <t>花壇用
苗もの類</t>
    <rPh sb="0" eb="1">
      <t>ハナ</t>
    </rPh>
    <rPh sb="1" eb="2">
      <t>ダン</t>
    </rPh>
    <rPh sb="2" eb="3">
      <t>ヨウ</t>
    </rPh>
    <rPh sb="4" eb="5">
      <t>ナエ</t>
    </rPh>
    <rPh sb="7" eb="8">
      <t>ルイ</t>
    </rPh>
    <phoneticPr fontId="2"/>
  </si>
  <si>
    <t>-</t>
    <phoneticPr fontId="2"/>
  </si>
  <si>
    <t xml:space="preserve">  　注１）令和2年の調査から調査対象が「販売農家」から組織経営体(法人、会社、各種団体等）を</t>
    <rPh sb="3" eb="4">
      <t>チュウ</t>
    </rPh>
    <rPh sb="6" eb="8">
      <t>レイワ</t>
    </rPh>
    <rPh sb="9" eb="10">
      <t>ネン</t>
    </rPh>
    <phoneticPr fontId="2"/>
  </si>
  <si>
    <t xml:space="preserve">  　注１）上記以外の野菜（前回調査結果から除外されたもの）は全て「その他の野菜」に含む。</t>
    <rPh sb="3" eb="4">
      <t>チュウ</t>
    </rPh>
    <rPh sb="6" eb="8">
      <t>ジョウキ</t>
    </rPh>
    <rPh sb="8" eb="10">
      <t>イガイ</t>
    </rPh>
    <rPh sb="11" eb="13">
      <t>ヤサイ</t>
    </rPh>
    <rPh sb="14" eb="16">
      <t>ゼンカイ</t>
    </rPh>
    <rPh sb="16" eb="18">
      <t>チョウサ</t>
    </rPh>
    <rPh sb="18" eb="20">
      <t>ケッカ</t>
    </rPh>
    <rPh sb="22" eb="24">
      <t>ジョガイ</t>
    </rPh>
    <rPh sb="31" eb="32">
      <t>スベ</t>
    </rPh>
    <rPh sb="36" eb="37">
      <t>タ</t>
    </rPh>
    <rPh sb="38" eb="40">
      <t>ヤサイ</t>
    </rPh>
    <rPh sb="42" eb="43">
      <t>フク</t>
    </rPh>
    <phoneticPr fontId="3"/>
  </si>
  <si>
    <t xml:space="preserve">  　　２）令和2年の調査から調査対象が「販売農家」から組織経営体(法人、会社、各種団体等）を</t>
    <rPh sb="6" eb="8">
      <t>レイワ</t>
    </rPh>
    <rPh sb="9" eb="10">
      <t>ネン</t>
    </rPh>
    <phoneticPr fontId="2"/>
  </si>
  <si>
    <t>資料：農林水産省「農林業センサス」</t>
    <phoneticPr fontId="2"/>
  </si>
  <si>
    <t>資料：農林水産省「農林業センサス」</t>
    <phoneticPr fontId="2"/>
  </si>
  <si>
    <t>資料：農林水産省「農林業センサス」</t>
    <phoneticPr fontId="2"/>
  </si>
  <si>
    <t>資料：農林水産省「農林業センサス」</t>
    <phoneticPr fontId="2"/>
  </si>
  <si>
    <t>21.農家総数</t>
    <rPh sb="3" eb="5">
      <t>ノウカ</t>
    </rPh>
    <rPh sb="5" eb="7">
      <t>ソウスウ</t>
    </rPh>
    <phoneticPr fontId="3"/>
  </si>
  <si>
    <t>22.経営耕地面積規模別農家数（販売農家）</t>
    <rPh sb="3" eb="5">
      <t>ケイエイ</t>
    </rPh>
    <rPh sb="5" eb="7">
      <t>コウチ</t>
    </rPh>
    <rPh sb="7" eb="9">
      <t>メンセキ</t>
    </rPh>
    <rPh sb="9" eb="11">
      <t>キボ</t>
    </rPh>
    <rPh sb="11" eb="12">
      <t>ベツ</t>
    </rPh>
    <rPh sb="12" eb="14">
      <t>ノウカ</t>
    </rPh>
    <rPh sb="14" eb="15">
      <t>カズ</t>
    </rPh>
    <rPh sb="16" eb="18">
      <t>ハンバイ</t>
    </rPh>
    <rPh sb="18" eb="20">
      <t>ノウカ</t>
    </rPh>
    <phoneticPr fontId="3"/>
  </si>
  <si>
    <t>23.専業、兼業別農家数及び主業副業別農家数（販売農家）</t>
    <rPh sb="12" eb="13">
      <t>オヨ</t>
    </rPh>
    <rPh sb="23" eb="25">
      <t>ハンバイ</t>
    </rPh>
    <rPh sb="25" eb="27">
      <t>ノウカ</t>
    </rPh>
    <phoneticPr fontId="3"/>
  </si>
  <si>
    <t>24.経営耕地面積（販売農家）</t>
    <rPh sb="3" eb="5">
      <t>ケイエイ</t>
    </rPh>
    <rPh sb="5" eb="7">
      <t>コウチ</t>
    </rPh>
    <rPh sb="7" eb="9">
      <t>メンセキ</t>
    </rPh>
    <rPh sb="10" eb="12">
      <t>ハンバイ</t>
    </rPh>
    <rPh sb="12" eb="14">
      <t>ノウカ</t>
    </rPh>
    <phoneticPr fontId="3"/>
  </si>
  <si>
    <t>26.農産物販売金額1位の部門別農家数（販売農家）</t>
    <rPh sb="3" eb="6">
      <t>ノウサンブツ</t>
    </rPh>
    <rPh sb="6" eb="8">
      <t>ハンバイ</t>
    </rPh>
    <rPh sb="8" eb="10">
      <t>キンガク</t>
    </rPh>
    <rPh sb="11" eb="12">
      <t>イ</t>
    </rPh>
    <rPh sb="13" eb="15">
      <t>ブモン</t>
    </rPh>
    <rPh sb="15" eb="16">
      <t>ベツ</t>
    </rPh>
    <rPh sb="16" eb="18">
      <t>ノウカ</t>
    </rPh>
    <rPh sb="18" eb="19">
      <t>スウ</t>
    </rPh>
    <rPh sb="20" eb="22">
      <t>ハンバイ</t>
    </rPh>
    <rPh sb="22" eb="24">
      <t>ノウカ</t>
    </rPh>
    <phoneticPr fontId="3"/>
  </si>
  <si>
    <t>27.単一経営農家数（販売農家）</t>
    <rPh sb="3" eb="5">
      <t>タンイツ</t>
    </rPh>
    <rPh sb="5" eb="7">
      <t>ケイエイ</t>
    </rPh>
    <rPh sb="7" eb="9">
      <t>ノウカ</t>
    </rPh>
    <rPh sb="9" eb="10">
      <t>スウ</t>
    </rPh>
    <rPh sb="11" eb="13">
      <t>ハンバイ</t>
    </rPh>
    <rPh sb="13" eb="15">
      <t>ノウカ</t>
    </rPh>
    <phoneticPr fontId="3"/>
  </si>
  <si>
    <t>28.複合経営農家数（販売農家）</t>
    <rPh sb="3" eb="5">
      <t>フクゴウ</t>
    </rPh>
    <rPh sb="5" eb="7">
      <t>ケイエイ</t>
    </rPh>
    <rPh sb="7" eb="9">
      <t>ノウカ</t>
    </rPh>
    <rPh sb="9" eb="10">
      <t>スウ</t>
    </rPh>
    <rPh sb="11" eb="13">
      <t>ハンバイ</t>
    </rPh>
    <rPh sb="13" eb="15">
      <t>ノウカ</t>
    </rPh>
    <phoneticPr fontId="3"/>
  </si>
  <si>
    <t>29.経営耕地の状況（販売農家）</t>
    <rPh sb="3" eb="5">
      <t>ケイエイ</t>
    </rPh>
    <rPh sb="5" eb="7">
      <t>コウチ</t>
    </rPh>
    <rPh sb="8" eb="10">
      <t>ジョウキョウ</t>
    </rPh>
    <rPh sb="11" eb="13">
      <t>ハンバイ</t>
    </rPh>
    <rPh sb="13" eb="15">
      <t>ノウカ</t>
    </rPh>
    <phoneticPr fontId="3"/>
  </si>
  <si>
    <t>30.借入耕地のある農家数と面積（販売農家）</t>
    <rPh sb="3" eb="5">
      <t>カリイ</t>
    </rPh>
    <rPh sb="5" eb="7">
      <t>コウチ</t>
    </rPh>
    <rPh sb="10" eb="12">
      <t>ノウカ</t>
    </rPh>
    <rPh sb="12" eb="13">
      <t>スウ</t>
    </rPh>
    <rPh sb="14" eb="16">
      <t>メンセキ</t>
    </rPh>
    <rPh sb="17" eb="19">
      <t>ハンバイ</t>
    </rPh>
    <rPh sb="19" eb="21">
      <t>ノウカ</t>
    </rPh>
    <phoneticPr fontId="3"/>
  </si>
  <si>
    <t>31.貸付耕地のある農家数と面積（販売農家）</t>
    <rPh sb="3" eb="5">
      <t>カシツケ</t>
    </rPh>
    <rPh sb="5" eb="7">
      <t>コウチ</t>
    </rPh>
    <rPh sb="10" eb="12">
      <t>ノウカ</t>
    </rPh>
    <rPh sb="12" eb="13">
      <t>スウ</t>
    </rPh>
    <rPh sb="14" eb="16">
      <t>メンセキ</t>
    </rPh>
    <rPh sb="17" eb="19">
      <t>ハンバイ</t>
    </rPh>
    <rPh sb="19" eb="21">
      <t>ノウカ</t>
    </rPh>
    <phoneticPr fontId="3"/>
  </si>
  <si>
    <t>-</t>
    <phoneticPr fontId="3"/>
  </si>
  <si>
    <t>-</t>
    <phoneticPr fontId="3"/>
  </si>
  <si>
    <t>-</t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</si>
  <si>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</si>
  <si>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</si>
  <si>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</si>
  <si>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</si>
  <si>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x</t>
    <phoneticPr fontId="2"/>
  </si>
  <si>
    <t>x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</si>
  <si>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</si>
  <si>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</si>
  <si>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</si>
  <si>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</si>
  <si>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x</t>
    <phoneticPr fontId="3"/>
  </si>
  <si>
    <t>x</t>
    <phoneticPr fontId="3"/>
  </si>
  <si>
    <t>x</t>
    <phoneticPr fontId="2"/>
  </si>
  <si>
    <t>x</t>
    <phoneticPr fontId="2"/>
  </si>
  <si>
    <t>x</t>
    <phoneticPr fontId="2"/>
  </si>
  <si>
    <t>x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</si>
  <si>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</si>
  <si>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</si>
  <si>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</si>
  <si>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</si>
  <si>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</si>
  <si>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</si>
  <si>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</si>
  <si>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</si>
  <si>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</si>
  <si>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</si>
  <si>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</si>
  <si>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</si>
  <si>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</si>
  <si>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</si>
  <si>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</si>
  <si>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</si>
  <si>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</si>
  <si>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x</t>
    <phoneticPr fontId="2"/>
  </si>
  <si>
    <t>x</t>
    <phoneticPr fontId="2"/>
  </si>
  <si>
    <t>-</t>
    <phoneticPr fontId="2"/>
  </si>
  <si>
    <t>-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</si>
  <si>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</si>
  <si>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</si>
  <si>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</si>
  <si>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</si>
  <si>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</si>
  <si>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</si>
  <si>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</si>
  <si>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</si>
  <si>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</si>
  <si>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</si>
  <si>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</si>
  <si>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-</t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</si>
  <si>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</si>
  <si>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</si>
  <si>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</si>
  <si>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</si>
  <si>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</si>
  <si>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</si>
  <si>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麦類作</t>
    <rPh sb="0" eb="2">
      <t>ムギルイ</t>
    </rPh>
    <rPh sb="2" eb="3">
      <t>サク</t>
    </rPh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</si>
  <si>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</si>
  <si>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</si>
  <si>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</si>
  <si>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</si>
  <si>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</si>
  <si>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</si>
  <si>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</si>
  <si>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　　また、平成27年までは、「年齢別農業経営者数」が計上されていたが、令和2年は「年齢別農業従事者数」となっている。</t>
    <rPh sb="6" eb="8">
      <t>ヘイセイ</t>
    </rPh>
    <rPh sb="10" eb="11">
      <t>ネン</t>
    </rPh>
    <rPh sb="16" eb="18">
      <t>ネンレイ</t>
    </rPh>
    <rPh sb="18" eb="19">
      <t>ベツ</t>
    </rPh>
    <rPh sb="19" eb="21">
      <t>ノウギョウ</t>
    </rPh>
    <rPh sb="21" eb="23">
      <t>ケイエイ</t>
    </rPh>
    <rPh sb="23" eb="24">
      <t>シャ</t>
    </rPh>
    <rPh sb="24" eb="25">
      <t>スウ</t>
    </rPh>
    <rPh sb="27" eb="29">
      <t>ケイジョウ</t>
    </rPh>
    <rPh sb="36" eb="38">
      <t>レイワ</t>
    </rPh>
    <rPh sb="39" eb="40">
      <t>ネン</t>
    </rPh>
    <rPh sb="42" eb="44">
      <t>ネンレイ</t>
    </rPh>
    <rPh sb="44" eb="45">
      <t>ベツ</t>
    </rPh>
    <rPh sb="45" eb="47">
      <t>ノウギョウ</t>
    </rPh>
    <rPh sb="47" eb="50">
      <t>ジュウジシャ</t>
    </rPh>
    <rPh sb="50" eb="51">
      <t>スウ</t>
    </rPh>
    <phoneticPr fontId="2"/>
  </si>
  <si>
    <t>経営耕地
なし</t>
    <rPh sb="0" eb="2">
      <t>ケイエイ</t>
    </rPh>
    <rPh sb="2" eb="4">
      <t>コウチ</t>
    </rPh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</si>
  <si>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</si>
  <si>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</si>
  <si>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</si>
  <si>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</si>
  <si>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</si>
  <si>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　　含む「農業経営体」に変更されたため、平成22年から平成27年までの内容とは連続しない。</t>
    <phoneticPr fontId="2"/>
  </si>
  <si>
    <t>資料:農林水産省「作物統計調査」</t>
    <rPh sb="9" eb="11">
      <t>サクモツ</t>
    </rPh>
    <rPh sb="11" eb="13">
      <t>トウケイ</t>
    </rPh>
    <rPh sb="13" eb="15">
      <t>チョウサ</t>
    </rPh>
    <phoneticPr fontId="2"/>
  </si>
  <si>
    <t>令和元年</t>
    <rPh sb="0" eb="2">
      <t>レイワ</t>
    </rPh>
    <rPh sb="2" eb="3">
      <t>モト</t>
    </rPh>
    <rPh sb="3" eb="4">
      <t>ネン</t>
    </rPh>
    <phoneticPr fontId="3"/>
  </si>
  <si>
    <t>x</t>
    <phoneticPr fontId="2"/>
  </si>
  <si>
    <t>32.雇用労働雇入農家数と人数（販売農家）</t>
    <rPh sb="3" eb="5">
      <t>コヨウ</t>
    </rPh>
    <rPh sb="5" eb="7">
      <t>ロウドウ</t>
    </rPh>
    <rPh sb="7" eb="9">
      <t>ヤトイイ</t>
    </rPh>
    <rPh sb="9" eb="11">
      <t>ノウカ</t>
    </rPh>
    <rPh sb="11" eb="12">
      <t>スウ</t>
    </rPh>
    <rPh sb="13" eb="15">
      <t>ニンズウ</t>
    </rPh>
    <rPh sb="16" eb="18">
      <t>ハンバイ</t>
    </rPh>
    <rPh sb="18" eb="20">
      <t>ノウカ</t>
    </rPh>
    <phoneticPr fontId="3"/>
  </si>
  <si>
    <t>34.販売目的の作物の作物別作付（栽培）農家数</t>
    <rPh sb="3" eb="5">
      <t>ハンバイ</t>
    </rPh>
    <rPh sb="5" eb="7">
      <t>モクテキ</t>
    </rPh>
    <rPh sb="8" eb="10">
      <t>サクモツ</t>
    </rPh>
    <rPh sb="11" eb="13">
      <t>サクモツ</t>
    </rPh>
    <rPh sb="13" eb="14">
      <t>ベツ</t>
    </rPh>
    <rPh sb="14" eb="16">
      <t>サクツ</t>
    </rPh>
    <rPh sb="17" eb="19">
      <t>サイバイ</t>
    </rPh>
    <rPh sb="20" eb="22">
      <t>ノウカ</t>
    </rPh>
    <rPh sb="22" eb="23">
      <t>スウ</t>
    </rPh>
    <phoneticPr fontId="3"/>
  </si>
  <si>
    <t>35.年齢別農業就業人口　－　自営農業に主として従事した世帯員数（販売農家）</t>
    <rPh sb="3" eb="5">
      <t>ネンレイ</t>
    </rPh>
    <rPh sb="5" eb="6">
      <t>ベツ</t>
    </rPh>
    <rPh sb="6" eb="8">
      <t>ノウギョウ</t>
    </rPh>
    <rPh sb="8" eb="10">
      <t>シュウギョウ</t>
    </rPh>
    <rPh sb="10" eb="12">
      <t>ジンコウ</t>
    </rPh>
    <rPh sb="15" eb="17">
      <t>ジエイ</t>
    </rPh>
    <rPh sb="17" eb="19">
      <t>ノウギョウ</t>
    </rPh>
    <rPh sb="20" eb="21">
      <t>シュ</t>
    </rPh>
    <rPh sb="24" eb="26">
      <t>ジュウジ</t>
    </rPh>
    <rPh sb="28" eb="30">
      <t>セタイ</t>
    </rPh>
    <rPh sb="30" eb="32">
      <t>インズウ</t>
    </rPh>
    <rPh sb="33" eb="35">
      <t>ハンバイ</t>
    </rPh>
    <rPh sb="35" eb="37">
      <t>ノウカ</t>
    </rPh>
    <phoneticPr fontId="3"/>
  </si>
  <si>
    <t>36.販売目的の家畜を飼養している家畜の種類別農家数と飼養頭羽数</t>
    <rPh sb="3" eb="5">
      <t>ハンバイ</t>
    </rPh>
    <rPh sb="5" eb="7">
      <t>モクテキ</t>
    </rPh>
    <rPh sb="8" eb="10">
      <t>カチク</t>
    </rPh>
    <rPh sb="11" eb="13">
      <t>シヨウ</t>
    </rPh>
    <rPh sb="17" eb="19">
      <t>カチク</t>
    </rPh>
    <rPh sb="20" eb="22">
      <t>シュルイ</t>
    </rPh>
    <rPh sb="22" eb="23">
      <t>ベツ</t>
    </rPh>
    <rPh sb="23" eb="25">
      <t>ノウカ</t>
    </rPh>
    <rPh sb="25" eb="26">
      <t>スウ</t>
    </rPh>
    <rPh sb="27" eb="29">
      <t>シヨウ</t>
    </rPh>
    <rPh sb="29" eb="30">
      <t>アタマ</t>
    </rPh>
    <rPh sb="30" eb="31">
      <t>ハネ</t>
    </rPh>
    <rPh sb="31" eb="32">
      <t>スウ</t>
    </rPh>
    <phoneticPr fontId="3"/>
  </si>
  <si>
    <t>37.主要農作物生産高</t>
    <rPh sb="3" eb="5">
      <t>シュヨウ</t>
    </rPh>
    <rPh sb="5" eb="7">
      <t>ノウサク</t>
    </rPh>
    <rPh sb="7" eb="8">
      <t>ブツ</t>
    </rPh>
    <rPh sb="8" eb="10">
      <t>セイサン</t>
    </rPh>
    <rPh sb="10" eb="11">
      <t>タカ</t>
    </rPh>
    <phoneticPr fontId="3"/>
  </si>
  <si>
    <t>39.稲の品種別作付状況</t>
    <rPh sb="3" eb="4">
      <t>イネ</t>
    </rPh>
    <rPh sb="5" eb="7">
      <t>ヒンシュ</t>
    </rPh>
    <rPh sb="7" eb="8">
      <t>ベツ</t>
    </rPh>
    <rPh sb="8" eb="10">
      <t>サクツケ</t>
    </rPh>
    <rPh sb="10" eb="12">
      <t>ジョウキョウ</t>
    </rPh>
    <phoneticPr fontId="3"/>
  </si>
  <si>
    <t>40.土地改良事業</t>
    <rPh sb="3" eb="5">
      <t>トチ</t>
    </rPh>
    <rPh sb="5" eb="7">
      <t>カイリョウ</t>
    </rPh>
    <rPh sb="7" eb="9">
      <t>ジギョウ</t>
    </rPh>
    <phoneticPr fontId="3"/>
  </si>
  <si>
    <t>41.農地の権利移動等</t>
    <rPh sb="3" eb="5">
      <t>ノウチ</t>
    </rPh>
    <rPh sb="6" eb="8">
      <t>ケンリ</t>
    </rPh>
    <rPh sb="8" eb="10">
      <t>イドウ</t>
    </rPh>
    <rPh sb="10" eb="11">
      <t>ナド</t>
    </rPh>
    <phoneticPr fontId="3"/>
  </si>
  <si>
    <r>
      <t>42.農業共済状況</t>
    </r>
    <r>
      <rPr>
        <sz val="14"/>
        <rFont val="ＭＳ 明朝"/>
        <family val="1"/>
        <charset val="128"/>
      </rPr>
      <t>（日田市管内）</t>
    </r>
    <rPh sb="3" eb="5">
      <t>ノウギョウ</t>
    </rPh>
    <rPh sb="5" eb="7">
      <t>キョウサイ</t>
    </rPh>
    <rPh sb="7" eb="9">
      <t>ジョウキョウ</t>
    </rPh>
    <rPh sb="10" eb="13">
      <t>ヒタシ</t>
    </rPh>
    <rPh sb="13" eb="15">
      <t>カンナイ</t>
    </rPh>
    <phoneticPr fontId="3"/>
  </si>
  <si>
    <t>25.年齢別農業従事者数</t>
    <rPh sb="3" eb="5">
      <t>ネンレイ</t>
    </rPh>
    <rPh sb="5" eb="6">
      <t>ベツ</t>
    </rPh>
    <rPh sb="6" eb="8">
      <t>ノウギョウ</t>
    </rPh>
    <rPh sb="8" eb="11">
      <t>ジュウジシャ</t>
    </rPh>
    <rPh sb="11" eb="12">
      <t>カズ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</si>
  <si>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</si>
  <si>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33.販売目的の作物の類別作付（栽培）農家数と作付（栽培）面積（販売農家）</t>
    <rPh sb="3" eb="5">
      <t>ハンバイ</t>
    </rPh>
    <rPh sb="5" eb="7">
      <t>モクテキ</t>
    </rPh>
    <rPh sb="8" eb="10">
      <t>サクモツ</t>
    </rPh>
    <rPh sb="11" eb="13">
      <t>ルイベツ</t>
    </rPh>
    <rPh sb="13" eb="15">
      <t>サクツ</t>
    </rPh>
    <rPh sb="16" eb="18">
      <t>サイバイ</t>
    </rPh>
    <rPh sb="19" eb="21">
      <t>ノウカ</t>
    </rPh>
    <rPh sb="21" eb="22">
      <t>スウ</t>
    </rPh>
    <rPh sb="23" eb="25">
      <t>サクツ</t>
    </rPh>
    <rPh sb="26" eb="28">
      <t>サイバイ</t>
    </rPh>
    <rPh sb="29" eb="31">
      <t>メンセキ</t>
    </rPh>
    <rPh sb="32" eb="34">
      <t>ハンバイ</t>
    </rPh>
    <rPh sb="34" eb="36">
      <t>ノウカ</t>
    </rPh>
    <phoneticPr fontId="3"/>
  </si>
  <si>
    <t>令和元年度</t>
    <phoneticPr fontId="3"/>
  </si>
  <si>
    <t>令和元年度</t>
    <phoneticPr fontId="3"/>
  </si>
  <si>
    <t>令和元年度</t>
    <phoneticPr fontId="3"/>
  </si>
  <si>
    <t>令和元年</t>
    <rPh sb="0" eb="2">
      <t>レイワ</t>
    </rPh>
    <rPh sb="2" eb="4">
      <t>ガンネン</t>
    </rPh>
    <phoneticPr fontId="3"/>
  </si>
  <si>
    <t>（単位：ha）</t>
    <rPh sb="1" eb="3">
      <t>タンイ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</si>
  <si>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</si>
  <si>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</si>
  <si>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</si>
  <si>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</si>
  <si>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</si>
  <si>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資料：市農業振興課（大分県農業協同組合調べ）</t>
    <rPh sb="12" eb="13">
      <t>ケン</t>
    </rPh>
    <phoneticPr fontId="2"/>
  </si>
  <si>
    <t>38.主食用米農協出荷状況</t>
    <rPh sb="3" eb="5">
      <t>シュショク</t>
    </rPh>
    <rPh sb="5" eb="6">
      <t>ヨウ</t>
    </rPh>
    <rPh sb="6" eb="7">
      <t>マイ</t>
    </rPh>
    <rPh sb="7" eb="9">
      <t>ノウキョウ</t>
    </rPh>
    <rPh sb="9" eb="11">
      <t>シュッカ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</si>
</sst>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"/>
    <numFmt numFmtId="177" formatCode="0.0_);[Red]\(0.0\)"/>
    <numFmt numFmtId="178" formatCode="0.0%"/>
    <numFmt numFmtId="179" formatCode="#,##0.0;[Red]#,##0.0"/>
    <numFmt numFmtId="180" formatCode="#,##0.0;[Red]\-#,##0.0"/>
    <numFmt numFmtId="181" formatCode="#,##0_);[Red]\(#,##0\)"/>
    <numFmt numFmtId="182" formatCode="#,##0;[Red]#,##0"/>
  </numFmts>
  <fonts count="26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9"/>
      <name val="明朝"/>
      <family val="1"/>
      <charset val="128"/>
    </font>
    <font>
      <sz val="11"/>
      <name val="ＭＳ Ｐゴシック"/>
      <family val="3"/>
      <charset val="128"/>
    </font>
    <font>
      <sz val="8"/>
      <name val="明朝"/>
      <family val="1"/>
      <charset val="128"/>
    </font>
    <font>
      <b/>
      <sz val="14"/>
      <name val="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/>
    <xf numFmtId="0" fontId="18" fillId="0" borderId="0">
      <alignment vertical="center"/>
    </xf>
  </cellStyleXfs>
  <cellXfs count="437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left" vertical="center" indent="1"/>
    </xf>
    <xf numFmtId="0" fontId="8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Alignment="1">
      <alignment vertical="center" shrinkToFit="1"/>
    </xf>
    <xf numFmtId="38" fontId="6" fillId="0" borderId="27" xfId="1" applyFont="1" applyFill="1" applyBorder="1" applyAlignment="1">
      <alignment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11" xfId="0" applyFont="1" applyFill="1" applyBorder="1" applyAlignment="1">
      <alignment horizontal="center" vertical="center" shrinkToFit="1"/>
    </xf>
    <xf numFmtId="38" fontId="6" fillId="0" borderId="27" xfId="1" applyFont="1" applyFill="1" applyBorder="1" applyAlignment="1">
      <alignment horizontal="right" vertical="center" shrinkToFit="1"/>
    </xf>
    <xf numFmtId="40" fontId="6" fillId="0" borderId="27" xfId="1" applyNumberFormat="1" applyFont="1" applyFill="1" applyBorder="1" applyAlignment="1">
      <alignment horizontal="right" vertical="center" shrinkToFit="1"/>
    </xf>
    <xf numFmtId="180" fontId="6" fillId="0" borderId="27" xfId="1" applyNumberFormat="1" applyFont="1" applyFill="1" applyBorder="1" applyAlignment="1">
      <alignment horizontal="right" vertical="center" shrinkToFit="1"/>
    </xf>
    <xf numFmtId="0" fontId="7" fillId="0" borderId="0" xfId="0" applyFont="1" applyBorder="1">
      <alignment vertical="center"/>
    </xf>
    <xf numFmtId="40" fontId="6" fillId="0" borderId="27" xfId="1" applyNumberFormat="1" applyFont="1" applyFill="1" applyBorder="1" applyAlignment="1">
      <alignment vertical="center" shrinkToFit="1"/>
    </xf>
    <xf numFmtId="180" fontId="6" fillId="0" borderId="27" xfId="1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right" vertical="center"/>
    </xf>
    <xf numFmtId="0" fontId="6" fillId="0" borderId="27" xfId="1" applyNumberFormat="1" applyFont="1" applyFill="1" applyBorder="1" applyAlignment="1">
      <alignment horizontal="right" vertical="center" shrinkToFit="1"/>
    </xf>
    <xf numFmtId="0" fontId="6" fillId="0" borderId="27" xfId="0" applyFont="1" applyFill="1" applyBorder="1" applyAlignment="1">
      <alignment horizontal="center" vertical="center" shrinkToFit="1"/>
    </xf>
    <xf numFmtId="38" fontId="6" fillId="0" borderId="31" xfId="1" applyFont="1" applyFill="1" applyBorder="1" applyAlignment="1">
      <alignment horizontal="right" vertical="center" shrinkToFit="1"/>
    </xf>
    <xf numFmtId="38" fontId="6" fillId="0" borderId="31" xfId="1" applyFont="1" applyFill="1" applyBorder="1" applyAlignment="1">
      <alignment vertical="center" shrinkToFit="1"/>
    </xf>
    <xf numFmtId="4" fontId="6" fillId="0" borderId="27" xfId="1" applyNumberFormat="1" applyFont="1" applyFill="1" applyBorder="1" applyAlignment="1">
      <alignment horizontal="right" vertical="center" shrinkToFit="1"/>
    </xf>
    <xf numFmtId="38" fontId="7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180" fontId="6" fillId="0" borderId="0" xfId="1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0" borderId="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indent="1"/>
    </xf>
    <xf numFmtId="179" fontId="6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0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56" fontId="6" fillId="0" borderId="0" xfId="0" applyNumberFormat="1" applyFont="1" applyFill="1" applyBorder="1" applyAlignment="1">
      <alignment vertical="center"/>
    </xf>
    <xf numFmtId="0" fontId="10" fillId="0" borderId="28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56" fontId="6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38" fontId="6" fillId="0" borderId="0" xfId="0" applyNumberFormat="1" applyFont="1" applyFill="1" applyAlignment="1">
      <alignment horizontal="right" vertical="center"/>
    </xf>
    <xf numFmtId="0" fontId="12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20" xfId="0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0" fontId="11" fillId="0" borderId="7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8" fontId="6" fillId="0" borderId="27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0" fontId="6" fillId="0" borderId="30" xfId="0" applyFont="1" applyFill="1" applyBorder="1" applyAlignment="1">
      <alignment horizontal="center" vertical="center"/>
    </xf>
    <xf numFmtId="0" fontId="9" fillId="0" borderId="35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5" xfId="0" applyFont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 shrinkToFit="1"/>
    </xf>
    <xf numFmtId="38" fontId="6" fillId="0" borderId="27" xfId="1" applyFont="1" applyFill="1" applyBorder="1" applyAlignment="1">
      <alignment horizontal="center" vertical="center"/>
    </xf>
    <xf numFmtId="180" fontId="6" fillId="0" borderId="27" xfId="1" applyNumberFormat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180" fontId="6" fillId="0" borderId="37" xfId="1" applyNumberFormat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right" vertical="center"/>
    </xf>
    <xf numFmtId="179" fontId="6" fillId="0" borderId="27" xfId="1" applyNumberFormat="1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79" fontId="6" fillId="0" borderId="35" xfId="1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left" vertical="center" indent="1" shrinkToFit="1"/>
    </xf>
    <xf numFmtId="0" fontId="6" fillId="0" borderId="36" xfId="0" applyFont="1" applyFill="1" applyBorder="1" applyAlignment="1">
      <alignment horizontal="left" vertical="center" indent="1" shrinkToFit="1"/>
    </xf>
    <xf numFmtId="179" fontId="6" fillId="0" borderId="37" xfId="1" applyNumberFormat="1" applyFont="1" applyFill="1" applyBorder="1" applyAlignment="1">
      <alignment vertical="center"/>
    </xf>
    <xf numFmtId="179" fontId="6" fillId="0" borderId="38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178" fontId="6" fillId="0" borderId="27" xfId="2" applyNumberFormat="1" applyFont="1" applyFill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178" fontId="6" fillId="0" borderId="35" xfId="2" applyNumberFormat="1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center" vertical="center"/>
    </xf>
    <xf numFmtId="178" fontId="6" fillId="0" borderId="37" xfId="2" applyNumberFormat="1" applyFont="1" applyFill="1" applyBorder="1" applyAlignment="1">
      <alignment horizontal="right" vertical="center"/>
    </xf>
    <xf numFmtId="178" fontId="6" fillId="0" borderId="38" xfId="2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6" fillId="0" borderId="27" xfId="0" applyFont="1" applyFill="1" applyBorder="1" applyAlignment="1">
      <alignment horizontal="right" vertical="center"/>
    </xf>
    <xf numFmtId="0" fontId="6" fillId="0" borderId="27" xfId="1" applyNumberFormat="1" applyFont="1" applyFill="1" applyBorder="1" applyAlignment="1">
      <alignment vertical="center"/>
    </xf>
    <xf numFmtId="0" fontId="6" fillId="0" borderId="27" xfId="1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>
      <alignment horizontal="right" vertical="center" shrinkToFit="1"/>
    </xf>
    <xf numFmtId="0" fontId="6" fillId="0" borderId="27" xfId="0" applyFont="1" applyFill="1" applyBorder="1" applyAlignment="1">
      <alignment vertical="center" shrinkToFit="1"/>
    </xf>
    <xf numFmtId="0" fontId="6" fillId="0" borderId="35" xfId="0" applyFont="1" applyFill="1" applyBorder="1" applyAlignment="1">
      <alignment horizontal="right" vertical="center" shrinkToFit="1"/>
    </xf>
    <xf numFmtId="0" fontId="6" fillId="0" borderId="37" xfId="0" applyFont="1" applyFill="1" applyBorder="1" applyAlignment="1">
      <alignment horizontal="right" vertical="center" shrinkToFit="1"/>
    </xf>
    <xf numFmtId="0" fontId="6" fillId="0" borderId="37" xfId="0" applyFont="1" applyFill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right" vertical="center" shrinkToFit="1"/>
    </xf>
    <xf numFmtId="0" fontId="6" fillId="0" borderId="44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4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center" vertical="center"/>
    </xf>
    <xf numFmtId="38" fontId="6" fillId="0" borderId="35" xfId="1" applyFont="1" applyFill="1" applyBorder="1" applyAlignment="1">
      <alignment horizontal="right" vertical="center" shrinkToFit="1"/>
    </xf>
    <xf numFmtId="38" fontId="6" fillId="0" borderId="37" xfId="1" applyFont="1" applyFill="1" applyBorder="1" applyAlignment="1">
      <alignment horizontal="right" vertical="center" shrinkToFit="1"/>
    </xf>
    <xf numFmtId="38" fontId="6" fillId="0" borderId="38" xfId="1" applyFont="1" applyFill="1" applyBorder="1" applyAlignment="1">
      <alignment horizontal="right" vertical="center" shrinkToFi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27" xfId="0" applyNumberFormat="1" applyFont="1" applyFill="1" applyBorder="1" applyAlignment="1">
      <alignment horizontal="center" vertical="center" wrapText="1" shrinkToFit="1"/>
    </xf>
    <xf numFmtId="0" fontId="10" fillId="0" borderId="35" xfId="0" applyNumberFormat="1" applyFont="1" applyFill="1" applyBorder="1" applyAlignment="1">
      <alignment horizontal="center" vertical="center" wrapText="1" shrinkToFit="1"/>
    </xf>
    <xf numFmtId="0" fontId="13" fillId="0" borderId="27" xfId="0" applyFont="1" applyFill="1" applyBorder="1" applyAlignment="1">
      <alignment horizontal="center" vertical="center" shrinkToFit="1"/>
    </xf>
    <xf numFmtId="38" fontId="6" fillId="0" borderId="27" xfId="1" applyFont="1" applyFill="1" applyBorder="1" applyAlignment="1">
      <alignment horizontal="right" vertical="center" wrapText="1"/>
    </xf>
    <xf numFmtId="176" fontId="6" fillId="0" borderId="27" xfId="2" applyNumberFormat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vertical="center" wrapText="1"/>
    </xf>
    <xf numFmtId="176" fontId="6" fillId="0" borderId="27" xfId="2" applyNumberFormat="1" applyFont="1" applyFill="1" applyBorder="1" applyAlignment="1">
      <alignment vertical="center"/>
    </xf>
    <xf numFmtId="177" fontId="6" fillId="0" borderId="27" xfId="2" applyNumberFormat="1" applyFont="1" applyFill="1" applyBorder="1" applyAlignment="1">
      <alignment horizontal="right" vertical="center" wrapText="1"/>
    </xf>
    <xf numFmtId="38" fontId="6" fillId="0" borderId="37" xfId="1" applyFont="1" applyFill="1" applyBorder="1" applyAlignment="1">
      <alignment horizontal="right" vertical="center" wrapText="1"/>
    </xf>
    <xf numFmtId="177" fontId="6" fillId="0" borderId="37" xfId="2" applyNumberFormat="1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58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 vertical="center" wrapText="1" shrinkToFit="1"/>
    </xf>
    <xf numFmtId="38" fontId="6" fillId="0" borderId="35" xfId="1" applyFont="1" applyFill="1" applyBorder="1" applyAlignment="1">
      <alignment vertical="center" shrinkToFit="1"/>
    </xf>
    <xf numFmtId="38" fontId="6" fillId="0" borderId="37" xfId="1" applyFont="1" applyFill="1" applyBorder="1" applyAlignment="1">
      <alignment vertical="center" shrinkToFit="1"/>
    </xf>
    <xf numFmtId="38" fontId="6" fillId="0" borderId="38" xfId="1" applyFont="1" applyFill="1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vertical="center"/>
    </xf>
    <xf numFmtId="181" fontId="6" fillId="0" borderId="0" xfId="1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181" fontId="7" fillId="0" borderId="0" xfId="0" applyNumberFormat="1" applyFont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Fill="1" applyBorder="1" applyAlignment="1"/>
    <xf numFmtId="0" fontId="20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right"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 vertical="center"/>
    </xf>
    <xf numFmtId="0" fontId="25" fillId="0" borderId="0" xfId="0" applyFont="1" applyFill="1" applyBorder="1" applyAlignment="1"/>
    <xf numFmtId="0" fontId="25" fillId="0" borderId="0" xfId="0" applyFont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0" fontId="6" fillId="0" borderId="4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38" fontId="6" fillId="0" borderId="25" xfId="1" applyFont="1" applyFill="1" applyBorder="1" applyAlignment="1">
      <alignment vertical="center"/>
    </xf>
    <xf numFmtId="38" fontId="6" fillId="0" borderId="25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38" fontId="6" fillId="0" borderId="20" xfId="0" applyNumberFormat="1" applyFont="1" applyFill="1" applyBorder="1" applyAlignment="1">
      <alignment vertical="center"/>
    </xf>
    <xf numFmtId="0" fontId="6" fillId="0" borderId="35" xfId="0" applyFont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38" xfId="0" applyFont="1" applyBorder="1" applyAlignment="1">
      <alignment horizontal="right" vertical="center"/>
    </xf>
    <xf numFmtId="0" fontId="24" fillId="0" borderId="0" xfId="0" applyFont="1" applyAlignment="1">
      <alignment vertical="center" shrinkToFit="1"/>
    </xf>
    <xf numFmtId="0" fontId="23" fillId="0" borderId="27" xfId="0" applyFont="1" applyFill="1" applyBorder="1" applyAlignment="1">
      <alignment horizontal="center" vertical="center" shrinkToFit="1"/>
    </xf>
    <xf numFmtId="0" fontId="23" fillId="0" borderId="27" xfId="0" applyFont="1" applyFill="1" applyBorder="1" applyAlignment="1">
      <alignment horizontal="left" vertical="center" shrinkToFit="1"/>
    </xf>
    <xf numFmtId="38" fontId="23" fillId="0" borderId="27" xfId="1" applyFont="1" applyFill="1" applyBorder="1" applyAlignment="1">
      <alignment horizontal="right" vertical="center"/>
    </xf>
    <xf numFmtId="38" fontId="23" fillId="0" borderId="27" xfId="0" applyNumberFormat="1" applyFont="1" applyFill="1" applyBorder="1" applyAlignment="1">
      <alignment horizontal="right" vertical="center"/>
    </xf>
    <xf numFmtId="38" fontId="23" fillId="0" borderId="27" xfId="1" applyFont="1" applyFill="1" applyBorder="1" applyAlignment="1">
      <alignment vertical="center"/>
    </xf>
    <xf numFmtId="0" fontId="23" fillId="0" borderId="27" xfId="1" applyNumberFormat="1" applyFont="1" applyFill="1" applyBorder="1" applyAlignment="1">
      <alignment vertical="center"/>
    </xf>
    <xf numFmtId="0" fontId="23" fillId="0" borderId="27" xfId="1" applyNumberFormat="1" applyFont="1" applyFill="1" applyBorder="1" applyAlignment="1">
      <alignment horizontal="right" vertical="center"/>
    </xf>
    <xf numFmtId="0" fontId="23" fillId="0" borderId="35" xfId="0" applyFont="1" applyFill="1" applyBorder="1" applyAlignment="1">
      <alignment horizontal="left" vertical="center" shrinkToFit="1"/>
    </xf>
    <xf numFmtId="38" fontId="23" fillId="0" borderId="35" xfId="0" applyNumberFormat="1" applyFont="1" applyFill="1" applyBorder="1" applyAlignment="1">
      <alignment horizontal="right" vertical="center"/>
    </xf>
    <xf numFmtId="38" fontId="23" fillId="0" borderId="35" xfId="1" applyFont="1" applyFill="1" applyBorder="1" applyAlignment="1">
      <alignment horizontal="right" vertical="center"/>
    </xf>
    <xf numFmtId="38" fontId="23" fillId="0" borderId="37" xfId="1" applyFont="1" applyFill="1" applyBorder="1" applyAlignment="1">
      <alignment horizontal="right" vertical="center"/>
    </xf>
    <xf numFmtId="0" fontId="23" fillId="0" borderId="37" xfId="1" applyNumberFormat="1" applyFont="1" applyFill="1" applyBorder="1" applyAlignment="1">
      <alignment horizontal="right" vertical="center"/>
    </xf>
    <xf numFmtId="38" fontId="23" fillId="0" borderId="38" xfId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 shrinkToFit="1"/>
    </xf>
    <xf numFmtId="0" fontId="23" fillId="0" borderId="29" xfId="0" applyFont="1" applyFill="1" applyBorder="1" applyAlignment="1">
      <alignment vertical="center"/>
    </xf>
    <xf numFmtId="0" fontId="23" fillId="0" borderId="42" xfId="0" applyFont="1" applyFill="1" applyBorder="1" applyAlignment="1">
      <alignment vertical="center"/>
    </xf>
    <xf numFmtId="0" fontId="23" fillId="0" borderId="43" xfId="0" applyFont="1" applyFill="1" applyBorder="1" applyAlignment="1">
      <alignment vertical="center"/>
    </xf>
    <xf numFmtId="38" fontId="15" fillId="0" borderId="27" xfId="1" applyFont="1" applyFill="1" applyBorder="1" applyAlignment="1">
      <alignment horizontal="right" vertical="center"/>
    </xf>
    <xf numFmtId="38" fontId="15" fillId="0" borderId="35" xfId="1" applyFont="1" applyFill="1" applyBorder="1" applyAlignment="1">
      <alignment horizontal="right" vertical="center"/>
    </xf>
    <xf numFmtId="38" fontId="15" fillId="0" borderId="37" xfId="1" applyFont="1" applyFill="1" applyBorder="1" applyAlignment="1">
      <alignment horizontal="right" vertical="center"/>
    </xf>
    <xf numFmtId="38" fontId="15" fillId="0" borderId="38" xfId="1" applyFont="1" applyFill="1" applyBorder="1" applyAlignment="1">
      <alignment horizontal="right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9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181" fontId="6" fillId="0" borderId="28" xfId="1" applyNumberFormat="1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wrapText="1"/>
    </xf>
    <xf numFmtId="181" fontId="6" fillId="0" borderId="0" xfId="3" applyNumberFormat="1" applyFont="1" applyFill="1" applyBorder="1" applyAlignment="1">
      <alignment horizontal="right" vertical="center"/>
    </xf>
    <xf numFmtId="181" fontId="6" fillId="0" borderId="0" xfId="3" applyNumberFormat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38" fontId="6" fillId="0" borderId="37" xfId="1" applyFont="1" applyBorder="1" applyAlignment="1">
      <alignment horizontal="right" vertical="center"/>
    </xf>
    <xf numFmtId="38" fontId="6" fillId="0" borderId="38" xfId="1" applyFont="1" applyBorder="1" applyAlignment="1">
      <alignment horizontal="right" vertical="center"/>
    </xf>
    <xf numFmtId="38" fontId="15" fillId="0" borderId="34" xfId="1" applyFont="1" applyBorder="1" applyAlignment="1">
      <alignment horizontal="center" vertical="center"/>
    </xf>
    <xf numFmtId="38" fontId="15" fillId="0" borderId="36" xfId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180" fontId="6" fillId="0" borderId="35" xfId="1" applyNumberFormat="1" applyFont="1" applyFill="1" applyBorder="1" applyAlignment="1">
      <alignment horizontal="right" vertical="center" shrinkToFit="1"/>
    </xf>
    <xf numFmtId="40" fontId="6" fillId="0" borderId="37" xfId="1" applyNumberFormat="1" applyFont="1" applyFill="1" applyBorder="1" applyAlignment="1">
      <alignment horizontal="right" vertical="center" shrinkToFit="1"/>
    </xf>
    <xf numFmtId="180" fontId="6" fillId="0" borderId="38" xfId="1" applyNumberFormat="1" applyFont="1" applyFill="1" applyBorder="1" applyAlignment="1">
      <alignment horizontal="right" vertical="center" shrinkToFit="1"/>
    </xf>
    <xf numFmtId="180" fontId="6" fillId="0" borderId="35" xfId="1" applyNumberFormat="1" applyFont="1" applyFill="1" applyBorder="1" applyAlignment="1">
      <alignment vertical="center" shrinkToFit="1"/>
    </xf>
    <xf numFmtId="0" fontId="6" fillId="0" borderId="37" xfId="0" applyFont="1" applyFill="1" applyBorder="1" applyAlignment="1">
      <alignment horizontal="center" vertical="center" shrinkToFit="1"/>
    </xf>
    <xf numFmtId="38" fontId="6" fillId="0" borderId="51" xfId="1" applyFont="1" applyFill="1" applyBorder="1" applyAlignment="1">
      <alignment vertical="center" shrinkToFit="1"/>
    </xf>
    <xf numFmtId="0" fontId="6" fillId="0" borderId="37" xfId="1" applyNumberFormat="1" applyFont="1" applyFill="1" applyBorder="1" applyAlignment="1">
      <alignment horizontal="right" vertical="center" shrinkToFit="1"/>
    </xf>
    <xf numFmtId="180" fontId="6" fillId="0" borderId="37" xfId="1" applyNumberFormat="1" applyFont="1" applyFill="1" applyBorder="1" applyAlignment="1">
      <alignment horizontal="right" vertical="center" shrinkToFit="1"/>
    </xf>
    <xf numFmtId="0" fontId="6" fillId="0" borderId="2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distributed" vertical="center"/>
    </xf>
    <xf numFmtId="0" fontId="6" fillId="0" borderId="45" xfId="0" applyFont="1" applyFill="1" applyBorder="1" applyAlignment="1">
      <alignment horizontal="right" vertical="center" shrinkToFit="1"/>
    </xf>
    <xf numFmtId="0" fontId="6" fillId="0" borderId="2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8" fillId="0" borderId="27" xfId="0" applyFont="1" applyBorder="1">
      <alignment vertical="center"/>
    </xf>
    <xf numFmtId="0" fontId="8" fillId="0" borderId="35" xfId="0" applyFont="1" applyBorder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38" fontId="6" fillId="0" borderId="25" xfId="1" applyFont="1" applyFill="1" applyBorder="1" applyAlignment="1">
      <alignment horizontal="right" vertical="center"/>
    </xf>
    <xf numFmtId="38" fontId="7" fillId="0" borderId="0" xfId="0" applyNumberFormat="1" applyFont="1">
      <alignment vertical="center"/>
    </xf>
    <xf numFmtId="181" fontId="7" fillId="0" borderId="0" xfId="0" applyNumberFormat="1" applyFont="1">
      <alignment vertical="center"/>
    </xf>
    <xf numFmtId="182" fontId="6" fillId="0" borderId="27" xfId="1" applyNumberFormat="1" applyFont="1" applyFill="1" applyBorder="1" applyAlignment="1">
      <alignment horizontal="right" vertical="center"/>
    </xf>
    <xf numFmtId="182" fontId="6" fillId="0" borderId="35" xfId="1" applyNumberFormat="1" applyFont="1" applyFill="1" applyBorder="1" applyAlignment="1">
      <alignment horizontal="right" vertical="center"/>
    </xf>
    <xf numFmtId="182" fontId="6" fillId="0" borderId="37" xfId="1" applyNumberFormat="1" applyFont="1" applyFill="1" applyBorder="1" applyAlignment="1">
      <alignment horizontal="right" vertical="center"/>
    </xf>
    <xf numFmtId="182" fontId="6" fillId="0" borderId="38" xfId="1" applyNumberFormat="1" applyFont="1" applyFill="1" applyBorder="1" applyAlignment="1">
      <alignment horizontal="right" vertical="center"/>
    </xf>
    <xf numFmtId="38" fontId="6" fillId="0" borderId="0" xfId="0" applyNumberFormat="1" applyFont="1" applyBorder="1" applyAlignment="1">
      <alignment horizontal="right" vertical="center"/>
    </xf>
    <xf numFmtId="182" fontId="6" fillId="0" borderId="27" xfId="1" applyNumberFormat="1" applyFont="1" applyBorder="1" applyAlignment="1">
      <alignment horizontal="right" vertical="center"/>
    </xf>
    <xf numFmtId="182" fontId="6" fillId="0" borderId="35" xfId="1" applyNumberFormat="1" applyFont="1" applyBorder="1" applyAlignment="1">
      <alignment horizontal="right" vertical="center"/>
    </xf>
    <xf numFmtId="182" fontId="6" fillId="0" borderId="37" xfId="1" applyNumberFormat="1" applyFont="1" applyBorder="1" applyAlignment="1">
      <alignment horizontal="right" vertical="center"/>
    </xf>
    <xf numFmtId="182" fontId="6" fillId="0" borderId="38" xfId="1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80" fontId="6" fillId="0" borderId="37" xfId="1" applyNumberFormat="1" applyFont="1" applyFill="1" applyBorder="1" applyAlignment="1">
      <alignment vertical="center" shrinkToFit="1"/>
    </xf>
    <xf numFmtId="0" fontId="6" fillId="0" borderId="41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/>
    <xf numFmtId="0" fontId="11" fillId="0" borderId="28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56" fontId="6" fillId="0" borderId="0" xfId="0" applyNumberFormat="1" applyFont="1" applyFill="1" applyBorder="1" applyAlignment="1">
      <alignment horizontal="right" vertical="center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33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27" xfId="0" applyFont="1" applyFill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34" xfId="0" applyFont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/>
    </xf>
    <xf numFmtId="0" fontId="6" fillId="0" borderId="4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</cellXfs>
  <cellStyles count="5">
    <cellStyle name="パーセント" xfId="2" builtinId="5"/>
    <cellStyle name="桁区切り" xfId="1" builtinId="6"/>
    <cellStyle name="標準" xfId="0" builtinId="0"/>
    <cellStyle name="標準 2" xfId="4"/>
    <cellStyle name="標準_茨城県（耕地面積、水陸稲、麦類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6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2.375" style="3" customWidth="1"/>
    <col min="3" max="12" width="10.125" style="3" customWidth="1"/>
    <col min="13" max="16384" width="8.875" style="3"/>
  </cols>
  <sheetData>
    <row r="1" spans="1:12" s="187" customFormat="1" ht="17.25">
      <c r="A1" s="187" t="s">
        <v>258</v>
      </c>
    </row>
    <row r="2" spans="1:12" ht="19.5" customHeight="1">
      <c r="B2" s="79" t="s">
        <v>367</v>
      </c>
      <c r="C2" s="77"/>
      <c r="D2" s="77"/>
      <c r="E2" s="38"/>
      <c r="F2" s="38"/>
      <c r="G2" s="38"/>
      <c r="H2" s="38"/>
      <c r="I2" s="38"/>
      <c r="J2" s="38"/>
      <c r="K2" s="38"/>
      <c r="L2" s="38"/>
    </row>
    <row r="3" spans="1:12" ht="13.5" customHeight="1">
      <c r="B3" s="41" t="s">
        <v>13</v>
      </c>
      <c r="C3" s="77"/>
      <c r="D3" s="77"/>
      <c r="E3" s="38"/>
      <c r="F3" s="38"/>
      <c r="G3" s="38"/>
      <c r="H3" s="38"/>
      <c r="I3" s="38"/>
      <c r="J3" s="38"/>
      <c r="K3" s="38"/>
      <c r="L3" s="43"/>
    </row>
    <row r="4" spans="1:12" ht="13.5" customHeight="1" thickBot="1">
      <c r="B4" s="41" t="s">
        <v>14</v>
      </c>
      <c r="C4" s="38"/>
      <c r="D4" s="38"/>
      <c r="E4" s="38"/>
      <c r="F4" s="38"/>
    </row>
    <row r="5" spans="1:12" ht="13.5" customHeight="1">
      <c r="B5" s="322" t="s">
        <v>0</v>
      </c>
      <c r="C5" s="323"/>
      <c r="D5" s="320" t="s">
        <v>1</v>
      </c>
      <c r="E5" s="80"/>
      <c r="F5" s="76"/>
      <c r="G5" s="320" t="s">
        <v>2</v>
      </c>
      <c r="H5" s="80"/>
      <c r="I5" s="76"/>
      <c r="J5" s="320" t="s">
        <v>12</v>
      </c>
      <c r="K5" s="80"/>
      <c r="L5" s="175"/>
    </row>
    <row r="6" spans="1:12" ht="25.5" customHeight="1">
      <c r="B6" s="324"/>
      <c r="C6" s="325"/>
      <c r="D6" s="321"/>
      <c r="E6" s="61" t="s">
        <v>3</v>
      </c>
      <c r="F6" s="61" t="s">
        <v>4</v>
      </c>
      <c r="G6" s="321"/>
      <c r="H6" s="61" t="s">
        <v>3</v>
      </c>
      <c r="I6" s="61" t="s">
        <v>4</v>
      </c>
      <c r="J6" s="321"/>
      <c r="K6" s="61" t="s">
        <v>3</v>
      </c>
      <c r="L6" s="120" t="s">
        <v>4</v>
      </c>
    </row>
    <row r="7" spans="1:12" ht="16.5" customHeight="1">
      <c r="B7" s="318" t="s">
        <v>5</v>
      </c>
      <c r="C7" s="319"/>
      <c r="D7" s="81">
        <v>4636</v>
      </c>
      <c r="E7" s="81">
        <v>2296</v>
      </c>
      <c r="F7" s="81">
        <v>2340</v>
      </c>
      <c r="G7" s="81">
        <v>4033</v>
      </c>
      <c r="H7" s="81">
        <v>1964</v>
      </c>
      <c r="I7" s="81">
        <v>2069</v>
      </c>
      <c r="J7" s="81">
        <v>3308</v>
      </c>
      <c r="K7" s="81">
        <v>1430</v>
      </c>
      <c r="L7" s="99">
        <v>1878</v>
      </c>
    </row>
    <row r="8" spans="1:12" ht="16.5" customHeight="1">
      <c r="B8" s="124"/>
      <c r="C8" s="125" t="s">
        <v>6</v>
      </c>
      <c r="D8" s="81">
        <v>2696</v>
      </c>
      <c r="E8" s="81">
        <v>1256</v>
      </c>
      <c r="F8" s="81">
        <v>1440</v>
      </c>
      <c r="G8" s="81">
        <v>2351</v>
      </c>
      <c r="H8" s="81">
        <v>1071</v>
      </c>
      <c r="I8" s="81">
        <v>1280</v>
      </c>
      <c r="J8" s="81">
        <v>1906</v>
      </c>
      <c r="K8" s="81">
        <v>737</v>
      </c>
      <c r="L8" s="99">
        <v>1169</v>
      </c>
    </row>
    <row r="9" spans="1:12" ht="16.5" customHeight="1">
      <c r="B9" s="124"/>
      <c r="C9" s="125" t="s">
        <v>7</v>
      </c>
      <c r="D9" s="81">
        <v>235</v>
      </c>
      <c r="E9" s="81">
        <v>111</v>
      </c>
      <c r="F9" s="81">
        <v>124</v>
      </c>
      <c r="G9" s="81">
        <v>201</v>
      </c>
      <c r="H9" s="81">
        <v>93</v>
      </c>
      <c r="I9" s="81">
        <v>108</v>
      </c>
      <c r="J9" s="81">
        <v>184</v>
      </c>
      <c r="K9" s="81">
        <v>78</v>
      </c>
      <c r="L9" s="99">
        <v>106</v>
      </c>
    </row>
    <row r="10" spans="1:12" ht="16.5" customHeight="1">
      <c r="B10" s="124"/>
      <c r="C10" s="125" t="s">
        <v>27</v>
      </c>
      <c r="D10" s="81">
        <v>166</v>
      </c>
      <c r="E10" s="81">
        <v>82</v>
      </c>
      <c r="F10" s="81">
        <v>84</v>
      </c>
      <c r="G10" s="81">
        <v>138</v>
      </c>
      <c r="H10" s="81">
        <v>62</v>
      </c>
      <c r="I10" s="81">
        <v>76</v>
      </c>
      <c r="J10" s="81">
        <v>110</v>
      </c>
      <c r="K10" s="81">
        <v>48</v>
      </c>
      <c r="L10" s="99">
        <v>62</v>
      </c>
    </row>
    <row r="11" spans="1:12" ht="16.5" customHeight="1">
      <c r="B11" s="124"/>
      <c r="C11" s="125" t="s">
        <v>9</v>
      </c>
      <c r="D11" s="81">
        <v>180</v>
      </c>
      <c r="E11" s="81">
        <v>107</v>
      </c>
      <c r="F11" s="81">
        <v>73</v>
      </c>
      <c r="G11" s="81">
        <v>154</v>
      </c>
      <c r="H11" s="81">
        <v>90</v>
      </c>
      <c r="I11" s="81">
        <v>64</v>
      </c>
      <c r="J11" s="81">
        <v>131</v>
      </c>
      <c r="K11" s="81">
        <v>68</v>
      </c>
      <c r="L11" s="99">
        <v>63</v>
      </c>
    </row>
    <row r="12" spans="1:12" ht="16.5" customHeight="1">
      <c r="B12" s="124"/>
      <c r="C12" s="125" t="s">
        <v>10</v>
      </c>
      <c r="D12" s="81">
        <v>459</v>
      </c>
      <c r="E12" s="81">
        <v>275</v>
      </c>
      <c r="F12" s="81">
        <v>184</v>
      </c>
      <c r="G12" s="81">
        <v>428</v>
      </c>
      <c r="H12" s="81">
        <v>255</v>
      </c>
      <c r="I12" s="81">
        <v>173</v>
      </c>
      <c r="J12" s="81">
        <v>350</v>
      </c>
      <c r="K12" s="81">
        <v>198</v>
      </c>
      <c r="L12" s="99">
        <v>152</v>
      </c>
    </row>
    <row r="13" spans="1:12" ht="16.5" customHeight="1" thickBot="1">
      <c r="B13" s="176"/>
      <c r="C13" s="128" t="s">
        <v>11</v>
      </c>
      <c r="D13" s="89">
        <v>900</v>
      </c>
      <c r="E13" s="89">
        <v>465</v>
      </c>
      <c r="F13" s="89">
        <v>435</v>
      </c>
      <c r="G13" s="89">
        <v>761</v>
      </c>
      <c r="H13" s="89">
        <v>393</v>
      </c>
      <c r="I13" s="89">
        <v>368</v>
      </c>
      <c r="J13" s="89">
        <v>627</v>
      </c>
      <c r="K13" s="89">
        <v>301</v>
      </c>
      <c r="L13" s="102">
        <v>326</v>
      </c>
    </row>
    <row r="14" spans="1:12">
      <c r="B14" s="48"/>
      <c r="C14" s="77"/>
      <c r="D14" s="48"/>
      <c r="E14" s="48"/>
      <c r="F14" s="48"/>
      <c r="G14" s="48"/>
      <c r="H14" s="48"/>
      <c r="I14" s="48"/>
      <c r="J14" s="48"/>
      <c r="K14" s="48"/>
      <c r="L14" s="49"/>
    </row>
    <row r="15" spans="1:12">
      <c r="C15" s="77"/>
    </row>
    <row r="16" spans="1:12">
      <c r="C16" s="77"/>
    </row>
  </sheetData>
  <mergeCells count="5">
    <mergeCell ref="B7:C7"/>
    <mergeCell ref="G5:G6"/>
    <mergeCell ref="D5:D6"/>
    <mergeCell ref="B5:C6"/>
    <mergeCell ref="J5:J6"/>
  </mergeCells>
  <phoneticPr fontId="2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&amp;C&amp;F / &amp;A&amp;R&amp;P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0"/>
  <sheetViews>
    <sheetView zoomScale="130" zoomScaleNormal="130" workbookViewId="0">
      <selection activeCell="K16" sqref="K16"/>
    </sheetView>
  </sheetViews>
  <sheetFormatPr defaultColWidth="5" defaultRowHeight="13.5"/>
  <cols>
    <col min="1" max="1" width="2.625" style="3" customWidth="1"/>
    <col min="2" max="2" width="9.125" style="3" customWidth="1"/>
    <col min="3" max="3" width="2.375" style="3" customWidth="1"/>
    <col min="4" max="4" width="9.25" style="3" customWidth="1"/>
    <col min="5" max="12" width="8.5" style="3" customWidth="1"/>
    <col min="13" max="16384" width="5" style="3"/>
  </cols>
  <sheetData>
    <row r="1" spans="1:12" s="187" customFormat="1" ht="17.25">
      <c r="A1" s="187" t="s">
        <v>258</v>
      </c>
    </row>
    <row r="2" spans="1:12" ht="19.5" customHeight="1">
      <c r="B2" s="44" t="s">
        <v>375</v>
      </c>
      <c r="C2" s="45"/>
      <c r="D2" s="45"/>
      <c r="E2" s="45"/>
      <c r="F2" s="45"/>
      <c r="G2" s="45"/>
      <c r="H2" s="45"/>
      <c r="I2" s="45"/>
      <c r="J2" s="45"/>
      <c r="K2" s="45"/>
    </row>
    <row r="3" spans="1:12" ht="13.5" customHeight="1">
      <c r="B3" s="4" t="s">
        <v>13</v>
      </c>
      <c r="C3" s="45"/>
      <c r="D3" s="45"/>
      <c r="E3" s="45"/>
      <c r="F3" s="45"/>
      <c r="G3" s="45"/>
      <c r="H3" s="45"/>
      <c r="I3" s="45"/>
      <c r="J3" s="45"/>
      <c r="K3" s="18"/>
    </row>
    <row r="4" spans="1:12" ht="13.5" customHeight="1" thickBot="1">
      <c r="B4" s="41" t="s">
        <v>14</v>
      </c>
      <c r="C4" s="38"/>
      <c r="D4" s="38"/>
      <c r="E4" s="38"/>
      <c r="F4" s="38"/>
    </row>
    <row r="5" spans="1:12">
      <c r="B5" s="347" t="s">
        <v>15</v>
      </c>
      <c r="C5" s="341"/>
      <c r="D5" s="332"/>
      <c r="E5" s="356" t="s">
        <v>101</v>
      </c>
      <c r="F5" s="356"/>
      <c r="G5" s="356" t="s">
        <v>96</v>
      </c>
      <c r="H5" s="356"/>
      <c r="I5" s="356" t="s">
        <v>92</v>
      </c>
      <c r="J5" s="356"/>
      <c r="K5" s="356" t="s">
        <v>90</v>
      </c>
      <c r="L5" s="358"/>
    </row>
    <row r="6" spans="1:12" ht="23.25" customHeight="1">
      <c r="B6" s="348"/>
      <c r="C6" s="342"/>
      <c r="D6" s="333"/>
      <c r="E6" s="58" t="s">
        <v>100</v>
      </c>
      <c r="F6" s="155" t="s">
        <v>77</v>
      </c>
      <c r="G6" s="58" t="s">
        <v>16</v>
      </c>
      <c r="H6" s="155" t="s">
        <v>77</v>
      </c>
      <c r="I6" s="58" t="s">
        <v>16</v>
      </c>
      <c r="J6" s="155" t="s">
        <v>77</v>
      </c>
      <c r="K6" s="58" t="s">
        <v>16</v>
      </c>
      <c r="L6" s="156" t="s">
        <v>77</v>
      </c>
    </row>
    <row r="7" spans="1:12">
      <c r="B7" s="330" t="s">
        <v>35</v>
      </c>
      <c r="C7" s="329" t="s">
        <v>5</v>
      </c>
      <c r="D7" s="319"/>
      <c r="E7" s="129">
        <v>598</v>
      </c>
      <c r="F7" s="129">
        <v>318</v>
      </c>
      <c r="G7" s="129">
        <v>423</v>
      </c>
      <c r="H7" s="129">
        <v>159</v>
      </c>
      <c r="I7" s="129">
        <v>155</v>
      </c>
      <c r="J7" s="129">
        <v>113</v>
      </c>
      <c r="K7" s="129">
        <v>93</v>
      </c>
      <c r="L7" s="132">
        <v>46</v>
      </c>
    </row>
    <row r="8" spans="1:12">
      <c r="B8" s="330"/>
      <c r="C8" s="126"/>
      <c r="D8" s="125" t="s">
        <v>6</v>
      </c>
      <c r="E8" s="129">
        <v>359</v>
      </c>
      <c r="F8" s="129">
        <v>209</v>
      </c>
      <c r="G8" s="129">
        <v>251</v>
      </c>
      <c r="H8" s="129">
        <v>101</v>
      </c>
      <c r="I8" s="129">
        <v>92</v>
      </c>
      <c r="J8" s="129">
        <v>71</v>
      </c>
      <c r="K8" s="129">
        <v>61</v>
      </c>
      <c r="L8" s="132">
        <v>37</v>
      </c>
    </row>
    <row r="9" spans="1:12" ht="13.5" customHeight="1">
      <c r="B9" s="330"/>
      <c r="C9" s="126"/>
      <c r="D9" s="125" t="s">
        <v>7</v>
      </c>
      <c r="E9" s="129">
        <v>24</v>
      </c>
      <c r="F9" s="129">
        <v>6</v>
      </c>
      <c r="G9" s="129">
        <v>22</v>
      </c>
      <c r="H9" s="129">
        <v>6</v>
      </c>
      <c r="I9" s="129">
        <v>3</v>
      </c>
      <c r="J9" s="129">
        <v>0</v>
      </c>
      <c r="K9" s="129" t="s">
        <v>41</v>
      </c>
      <c r="L9" s="186" t="s">
        <v>72</v>
      </c>
    </row>
    <row r="10" spans="1:12" ht="13.5" customHeight="1">
      <c r="B10" s="330"/>
      <c r="C10" s="126"/>
      <c r="D10" s="125" t="s">
        <v>27</v>
      </c>
      <c r="E10" s="129">
        <v>20</v>
      </c>
      <c r="F10" s="129">
        <v>9</v>
      </c>
      <c r="G10" s="129">
        <v>17</v>
      </c>
      <c r="H10" s="129">
        <v>4</v>
      </c>
      <c r="I10" s="129">
        <v>5</v>
      </c>
      <c r="J10" s="129">
        <v>5</v>
      </c>
      <c r="K10" s="129" t="s">
        <v>41</v>
      </c>
      <c r="L10" s="186" t="s">
        <v>72</v>
      </c>
    </row>
    <row r="11" spans="1:12" ht="13.5" customHeight="1">
      <c r="B11" s="330"/>
      <c r="C11" s="126"/>
      <c r="D11" s="125" t="s">
        <v>9</v>
      </c>
      <c r="E11" s="129">
        <v>27</v>
      </c>
      <c r="F11" s="129">
        <v>7</v>
      </c>
      <c r="G11" s="129">
        <v>18</v>
      </c>
      <c r="H11" s="129">
        <v>5</v>
      </c>
      <c r="I11" s="129">
        <v>10</v>
      </c>
      <c r="J11" s="129">
        <v>3</v>
      </c>
      <c r="K11" s="129" t="s">
        <v>41</v>
      </c>
      <c r="L11" s="186" t="s">
        <v>72</v>
      </c>
    </row>
    <row r="12" spans="1:12" ht="13.5" customHeight="1">
      <c r="B12" s="330"/>
      <c r="C12" s="126"/>
      <c r="D12" s="125" t="s">
        <v>10</v>
      </c>
      <c r="E12" s="129">
        <v>51</v>
      </c>
      <c r="F12" s="129">
        <v>12</v>
      </c>
      <c r="G12" s="129">
        <v>29</v>
      </c>
      <c r="H12" s="129">
        <v>6</v>
      </c>
      <c r="I12" s="129">
        <v>14</v>
      </c>
      <c r="J12" s="129">
        <v>1</v>
      </c>
      <c r="K12" s="129">
        <v>19</v>
      </c>
      <c r="L12" s="132">
        <v>4</v>
      </c>
    </row>
    <row r="13" spans="1:12" ht="13.5" customHeight="1">
      <c r="B13" s="330"/>
      <c r="C13" s="126"/>
      <c r="D13" s="125" t="s">
        <v>11</v>
      </c>
      <c r="E13" s="129">
        <v>117</v>
      </c>
      <c r="F13" s="129">
        <v>75</v>
      </c>
      <c r="G13" s="129">
        <v>86</v>
      </c>
      <c r="H13" s="129">
        <v>37</v>
      </c>
      <c r="I13" s="129">
        <v>31</v>
      </c>
      <c r="J13" s="129">
        <v>33</v>
      </c>
      <c r="K13" s="129">
        <v>13</v>
      </c>
      <c r="L13" s="132">
        <v>5</v>
      </c>
    </row>
    <row r="14" spans="1:12" ht="13.5" customHeight="1">
      <c r="B14" s="330" t="s">
        <v>28</v>
      </c>
      <c r="C14" s="329" t="s">
        <v>5</v>
      </c>
      <c r="D14" s="319"/>
      <c r="E14" s="129">
        <v>520</v>
      </c>
      <c r="F14" s="129">
        <v>294</v>
      </c>
      <c r="G14" s="129">
        <v>354</v>
      </c>
      <c r="H14" s="129">
        <v>153</v>
      </c>
      <c r="I14" s="129">
        <v>154</v>
      </c>
      <c r="J14" s="129">
        <v>92</v>
      </c>
      <c r="K14" s="129">
        <v>93</v>
      </c>
      <c r="L14" s="132">
        <v>49</v>
      </c>
    </row>
    <row r="15" spans="1:12" ht="13.5" customHeight="1">
      <c r="B15" s="330"/>
      <c r="C15" s="126"/>
      <c r="D15" s="125" t="s">
        <v>6</v>
      </c>
      <c r="E15" s="129">
        <v>320</v>
      </c>
      <c r="F15" s="129">
        <v>186</v>
      </c>
      <c r="G15" s="129">
        <v>212</v>
      </c>
      <c r="H15" s="129">
        <v>95</v>
      </c>
      <c r="I15" s="129">
        <v>101</v>
      </c>
      <c r="J15" s="129">
        <v>58</v>
      </c>
      <c r="K15" s="129">
        <v>55</v>
      </c>
      <c r="L15" s="132">
        <v>35</v>
      </c>
    </row>
    <row r="16" spans="1:12">
      <c r="B16" s="330"/>
      <c r="C16" s="126"/>
      <c r="D16" s="125" t="s">
        <v>7</v>
      </c>
      <c r="E16" s="129">
        <v>23</v>
      </c>
      <c r="F16" s="129">
        <v>6</v>
      </c>
      <c r="G16" s="129">
        <v>20</v>
      </c>
      <c r="H16" s="129">
        <v>5</v>
      </c>
      <c r="I16" s="129">
        <v>3</v>
      </c>
      <c r="J16" s="129">
        <v>0</v>
      </c>
      <c r="K16" s="129">
        <v>1</v>
      </c>
      <c r="L16" s="132">
        <v>0</v>
      </c>
    </row>
    <row r="17" spans="2:12">
      <c r="B17" s="330"/>
      <c r="C17" s="126"/>
      <c r="D17" s="125" t="s">
        <v>27</v>
      </c>
      <c r="E17" s="129">
        <v>12</v>
      </c>
      <c r="F17" s="129">
        <v>8</v>
      </c>
      <c r="G17" s="129">
        <v>9</v>
      </c>
      <c r="H17" s="129">
        <v>3</v>
      </c>
      <c r="I17" s="129">
        <v>2</v>
      </c>
      <c r="J17" s="129">
        <v>0</v>
      </c>
      <c r="K17" s="129">
        <v>1</v>
      </c>
      <c r="L17" s="132">
        <v>4</v>
      </c>
    </row>
    <row r="18" spans="2:12" ht="13.5" customHeight="1">
      <c r="B18" s="330"/>
      <c r="C18" s="126"/>
      <c r="D18" s="125" t="s">
        <v>9</v>
      </c>
      <c r="E18" s="129">
        <v>20</v>
      </c>
      <c r="F18" s="129">
        <v>5</v>
      </c>
      <c r="G18" s="129">
        <v>17</v>
      </c>
      <c r="H18" s="129">
        <v>4</v>
      </c>
      <c r="I18" s="129">
        <v>6</v>
      </c>
      <c r="J18" s="129">
        <v>1</v>
      </c>
      <c r="K18" s="129" t="s">
        <v>41</v>
      </c>
      <c r="L18" s="132" t="s">
        <v>41</v>
      </c>
    </row>
    <row r="19" spans="2:12" ht="13.5" customHeight="1">
      <c r="B19" s="330"/>
      <c r="C19" s="126"/>
      <c r="D19" s="125" t="s">
        <v>10</v>
      </c>
      <c r="E19" s="129">
        <v>53</v>
      </c>
      <c r="F19" s="129">
        <v>14</v>
      </c>
      <c r="G19" s="129">
        <v>26</v>
      </c>
      <c r="H19" s="129">
        <v>6</v>
      </c>
      <c r="I19" s="129">
        <v>18</v>
      </c>
      <c r="J19" s="129">
        <v>2</v>
      </c>
      <c r="K19" s="129">
        <v>24</v>
      </c>
      <c r="L19" s="132">
        <v>6</v>
      </c>
    </row>
    <row r="20" spans="2:12" ht="13.5" customHeight="1">
      <c r="B20" s="330"/>
      <c r="C20" s="126"/>
      <c r="D20" s="125" t="s">
        <v>11</v>
      </c>
      <c r="E20" s="129">
        <v>92</v>
      </c>
      <c r="F20" s="129">
        <v>75</v>
      </c>
      <c r="G20" s="129">
        <v>70</v>
      </c>
      <c r="H20" s="129">
        <v>40</v>
      </c>
      <c r="I20" s="129">
        <v>24</v>
      </c>
      <c r="J20" s="129">
        <v>31</v>
      </c>
      <c r="K20" s="129">
        <v>12</v>
      </c>
      <c r="L20" s="132">
        <v>4</v>
      </c>
    </row>
    <row r="21" spans="2:12" ht="13.5" customHeight="1">
      <c r="B21" s="330" t="s">
        <v>29</v>
      </c>
      <c r="C21" s="329" t="s">
        <v>5</v>
      </c>
      <c r="D21" s="319"/>
      <c r="E21" s="185">
        <v>336</v>
      </c>
      <c r="F21" s="185">
        <v>434</v>
      </c>
      <c r="G21" s="185">
        <v>231</v>
      </c>
      <c r="H21" s="185">
        <v>240</v>
      </c>
      <c r="I21" s="185">
        <v>94</v>
      </c>
      <c r="J21" s="185">
        <v>163</v>
      </c>
      <c r="K21" s="185">
        <v>57</v>
      </c>
      <c r="L21" s="186">
        <v>31</v>
      </c>
    </row>
    <row r="22" spans="2:12" ht="13.5" customHeight="1">
      <c r="B22" s="330"/>
      <c r="C22" s="126"/>
      <c r="D22" s="125" t="s">
        <v>6</v>
      </c>
      <c r="E22" s="185">
        <v>210</v>
      </c>
      <c r="F22" s="185">
        <v>321</v>
      </c>
      <c r="G22" s="185">
        <v>138</v>
      </c>
      <c r="H22" s="185">
        <v>169</v>
      </c>
      <c r="I22" s="185">
        <v>62</v>
      </c>
      <c r="J22" s="185">
        <v>128</v>
      </c>
      <c r="K22" s="185">
        <v>36</v>
      </c>
      <c r="L22" s="186">
        <v>23</v>
      </c>
    </row>
    <row r="23" spans="2:12" ht="13.5" customHeight="1">
      <c r="B23" s="330"/>
      <c r="C23" s="126"/>
      <c r="D23" s="125" t="s">
        <v>7</v>
      </c>
      <c r="E23" s="185">
        <v>11</v>
      </c>
      <c r="F23" s="185">
        <v>3</v>
      </c>
      <c r="G23" s="185">
        <v>10</v>
      </c>
      <c r="H23" s="185">
        <v>2</v>
      </c>
      <c r="I23" s="185">
        <v>2</v>
      </c>
      <c r="J23" s="185">
        <v>0</v>
      </c>
      <c r="K23" s="185">
        <v>1</v>
      </c>
      <c r="L23" s="186">
        <v>0</v>
      </c>
    </row>
    <row r="24" spans="2:12" ht="13.5" customHeight="1">
      <c r="B24" s="330"/>
      <c r="C24" s="126"/>
      <c r="D24" s="125" t="s">
        <v>27</v>
      </c>
      <c r="E24" s="185">
        <v>9</v>
      </c>
      <c r="F24" s="185">
        <v>9</v>
      </c>
      <c r="G24" s="185">
        <v>7</v>
      </c>
      <c r="H24" s="185">
        <v>7</v>
      </c>
      <c r="I24" s="185">
        <v>4</v>
      </c>
      <c r="J24" s="185">
        <v>1</v>
      </c>
      <c r="K24" s="185" t="s">
        <v>72</v>
      </c>
      <c r="L24" s="186" t="s">
        <v>72</v>
      </c>
    </row>
    <row r="25" spans="2:12">
      <c r="B25" s="330"/>
      <c r="C25" s="126"/>
      <c r="D25" s="125" t="s">
        <v>9</v>
      </c>
      <c r="E25" s="129">
        <v>17</v>
      </c>
      <c r="F25" s="129">
        <v>7</v>
      </c>
      <c r="G25" s="129">
        <v>14</v>
      </c>
      <c r="H25" s="129">
        <v>7</v>
      </c>
      <c r="I25" s="129">
        <v>3</v>
      </c>
      <c r="J25" s="129">
        <v>1</v>
      </c>
      <c r="K25" s="129" t="s">
        <v>72</v>
      </c>
      <c r="L25" s="132" t="s">
        <v>72</v>
      </c>
    </row>
    <row r="26" spans="2:12">
      <c r="B26" s="330"/>
      <c r="C26" s="126"/>
      <c r="D26" s="125" t="s">
        <v>10</v>
      </c>
      <c r="E26" s="129">
        <v>32</v>
      </c>
      <c r="F26" s="129">
        <v>30</v>
      </c>
      <c r="G26" s="129">
        <v>11</v>
      </c>
      <c r="H26" s="129">
        <v>9</v>
      </c>
      <c r="I26" s="129">
        <v>14</v>
      </c>
      <c r="J26" s="129">
        <v>17</v>
      </c>
      <c r="K26" s="129">
        <v>13</v>
      </c>
      <c r="L26" s="132">
        <v>4</v>
      </c>
    </row>
    <row r="27" spans="2:12" ht="14.25" thickBot="1">
      <c r="B27" s="331"/>
      <c r="C27" s="127"/>
      <c r="D27" s="128" t="s">
        <v>11</v>
      </c>
      <c r="E27" s="138">
        <v>57</v>
      </c>
      <c r="F27" s="138">
        <v>65</v>
      </c>
      <c r="G27" s="138">
        <v>51</v>
      </c>
      <c r="H27" s="138">
        <v>46</v>
      </c>
      <c r="I27" s="138">
        <v>9</v>
      </c>
      <c r="J27" s="138">
        <v>15</v>
      </c>
      <c r="K27" s="138">
        <v>7</v>
      </c>
      <c r="L27" s="140">
        <v>3</v>
      </c>
    </row>
    <row r="28" spans="2:12">
      <c r="B28" s="77" t="s">
        <v>360</v>
      </c>
      <c r="C28" s="48"/>
      <c r="D28" s="48"/>
      <c r="E28" s="48"/>
      <c r="F28" s="48"/>
      <c r="G28" s="48"/>
      <c r="H28" s="48"/>
      <c r="I28" s="48"/>
      <c r="J28" s="48"/>
      <c r="K28" s="49"/>
    </row>
    <row r="29" spans="2:12">
      <c r="B29" s="77" t="s">
        <v>294</v>
      </c>
    </row>
    <row r="30" spans="2:12">
      <c r="B30" s="77"/>
    </row>
  </sheetData>
  <mergeCells count="11">
    <mergeCell ref="B21:B27"/>
    <mergeCell ref="C21:D21"/>
    <mergeCell ref="K5:L5"/>
    <mergeCell ref="E5:F5"/>
    <mergeCell ref="G5:H5"/>
    <mergeCell ref="I5:J5"/>
    <mergeCell ref="B5:D6"/>
    <mergeCell ref="B7:B13"/>
    <mergeCell ref="C7:D7"/>
    <mergeCell ref="B14:B20"/>
    <mergeCell ref="C14:D14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0"/>
  <sheetViews>
    <sheetView zoomScale="145" zoomScaleNormal="145" workbookViewId="0">
      <selection activeCell="K16" sqref="K16"/>
    </sheetView>
  </sheetViews>
  <sheetFormatPr defaultColWidth="5.125" defaultRowHeight="13.5"/>
  <cols>
    <col min="1" max="1" width="2.625" style="3" customWidth="1"/>
    <col min="2" max="2" width="8.875" style="3" customWidth="1"/>
    <col min="3" max="3" width="1.875" style="3" customWidth="1"/>
    <col min="4" max="4" width="10.75" style="3" customWidth="1"/>
    <col min="5" max="12" width="6.625" style="3" customWidth="1"/>
    <col min="13" max="16384" width="5.125" style="3"/>
  </cols>
  <sheetData>
    <row r="1" spans="1:12" s="187" customFormat="1" ht="17.25">
      <c r="A1" s="187" t="s">
        <v>258</v>
      </c>
    </row>
    <row r="2" spans="1:12" ht="19.5" customHeight="1">
      <c r="B2" s="44" t="s">
        <v>376</v>
      </c>
      <c r="C2" s="45"/>
      <c r="D2" s="45"/>
      <c r="E2" s="45"/>
      <c r="F2" s="45"/>
      <c r="G2" s="45"/>
      <c r="H2" s="45"/>
      <c r="I2" s="45"/>
      <c r="J2" s="45"/>
      <c r="K2" s="45"/>
    </row>
    <row r="3" spans="1:12" ht="13.5" customHeight="1">
      <c r="B3" s="4" t="s">
        <v>13</v>
      </c>
      <c r="C3" s="45"/>
      <c r="D3" s="45"/>
      <c r="E3" s="45"/>
      <c r="F3" s="45"/>
      <c r="G3" s="45"/>
      <c r="H3" s="45"/>
      <c r="I3" s="45"/>
      <c r="J3" s="45"/>
      <c r="K3" s="18"/>
    </row>
    <row r="4" spans="1:12" ht="13.5" customHeight="1" thickBot="1">
      <c r="B4" s="41" t="s">
        <v>14</v>
      </c>
      <c r="C4" s="38"/>
      <c r="D4" s="38"/>
      <c r="E4" s="38"/>
      <c r="F4" s="38"/>
    </row>
    <row r="5" spans="1:12">
      <c r="B5" s="355" t="s">
        <v>15</v>
      </c>
      <c r="C5" s="356"/>
      <c r="D5" s="356"/>
      <c r="E5" s="356" t="s">
        <v>103</v>
      </c>
      <c r="F5" s="356"/>
      <c r="G5" s="356" t="s">
        <v>96</v>
      </c>
      <c r="H5" s="356"/>
      <c r="I5" s="356" t="s">
        <v>92</v>
      </c>
      <c r="J5" s="356"/>
      <c r="K5" s="356" t="s">
        <v>90</v>
      </c>
      <c r="L5" s="358"/>
    </row>
    <row r="6" spans="1:12" ht="24" customHeight="1">
      <c r="B6" s="330"/>
      <c r="C6" s="357"/>
      <c r="D6" s="357"/>
      <c r="E6" s="119" t="s">
        <v>102</v>
      </c>
      <c r="F6" s="153" t="s">
        <v>77</v>
      </c>
      <c r="G6" s="119" t="s">
        <v>102</v>
      </c>
      <c r="H6" s="153" t="s">
        <v>77</v>
      </c>
      <c r="I6" s="119" t="s">
        <v>102</v>
      </c>
      <c r="J6" s="153" t="s">
        <v>77</v>
      </c>
      <c r="K6" s="119" t="s">
        <v>102</v>
      </c>
      <c r="L6" s="154" t="s">
        <v>77</v>
      </c>
    </row>
    <row r="7" spans="1:12" ht="13.5" customHeight="1">
      <c r="B7" s="330" t="s">
        <v>35</v>
      </c>
      <c r="C7" s="329" t="s">
        <v>5</v>
      </c>
      <c r="D7" s="319"/>
      <c r="E7" s="129">
        <v>302</v>
      </c>
      <c r="F7" s="129">
        <v>93</v>
      </c>
      <c r="G7" s="129">
        <v>176</v>
      </c>
      <c r="H7" s="129">
        <v>34</v>
      </c>
      <c r="I7" s="129">
        <v>143</v>
      </c>
      <c r="J7" s="129">
        <v>55</v>
      </c>
      <c r="K7" s="129">
        <v>18</v>
      </c>
      <c r="L7" s="132">
        <v>5</v>
      </c>
    </row>
    <row r="8" spans="1:12">
      <c r="B8" s="330"/>
      <c r="C8" s="126"/>
      <c r="D8" s="125" t="s">
        <v>6</v>
      </c>
      <c r="E8" s="129">
        <v>187</v>
      </c>
      <c r="F8" s="129">
        <v>70</v>
      </c>
      <c r="G8" s="129">
        <v>96</v>
      </c>
      <c r="H8" s="129">
        <v>20</v>
      </c>
      <c r="I8" s="129">
        <v>107</v>
      </c>
      <c r="J8" s="129">
        <v>47</v>
      </c>
      <c r="K8" s="129">
        <v>7</v>
      </c>
      <c r="L8" s="132">
        <v>4</v>
      </c>
    </row>
    <row r="9" spans="1:12">
      <c r="B9" s="330"/>
      <c r="C9" s="126"/>
      <c r="D9" s="125" t="s">
        <v>7</v>
      </c>
      <c r="E9" s="129">
        <v>12</v>
      </c>
      <c r="F9" s="129">
        <v>2</v>
      </c>
      <c r="G9" s="129">
        <v>8</v>
      </c>
      <c r="H9" s="129">
        <v>2</v>
      </c>
      <c r="I9" s="129">
        <v>3</v>
      </c>
      <c r="J9" s="129">
        <v>0</v>
      </c>
      <c r="K9" s="129">
        <v>2</v>
      </c>
      <c r="L9" s="132">
        <v>0</v>
      </c>
    </row>
    <row r="10" spans="1:12">
      <c r="B10" s="330"/>
      <c r="C10" s="126"/>
      <c r="D10" s="125" t="s">
        <v>27</v>
      </c>
      <c r="E10" s="129">
        <v>8</v>
      </c>
      <c r="F10" s="129">
        <v>2</v>
      </c>
      <c r="G10" s="129">
        <v>8</v>
      </c>
      <c r="H10" s="129">
        <v>1</v>
      </c>
      <c r="I10" s="129">
        <v>2</v>
      </c>
      <c r="J10" s="129">
        <v>0</v>
      </c>
      <c r="K10" s="129">
        <v>2</v>
      </c>
      <c r="L10" s="132">
        <v>0</v>
      </c>
    </row>
    <row r="11" spans="1:12">
      <c r="B11" s="330"/>
      <c r="C11" s="126"/>
      <c r="D11" s="125" t="s">
        <v>9</v>
      </c>
      <c r="E11" s="129">
        <v>6</v>
      </c>
      <c r="F11" s="129">
        <v>1</v>
      </c>
      <c r="G11" s="129">
        <v>3</v>
      </c>
      <c r="H11" s="129">
        <v>1</v>
      </c>
      <c r="I11" s="129">
        <v>3</v>
      </c>
      <c r="J11" s="129">
        <v>0</v>
      </c>
      <c r="K11" s="129" t="s">
        <v>41</v>
      </c>
      <c r="L11" s="132" t="s">
        <v>428</v>
      </c>
    </row>
    <row r="12" spans="1:12">
      <c r="B12" s="330"/>
      <c r="C12" s="126"/>
      <c r="D12" s="125" t="s">
        <v>10</v>
      </c>
      <c r="E12" s="129">
        <v>27</v>
      </c>
      <c r="F12" s="129">
        <v>5</v>
      </c>
      <c r="G12" s="129">
        <v>20</v>
      </c>
      <c r="H12" s="129">
        <v>3</v>
      </c>
      <c r="I12" s="129">
        <v>6</v>
      </c>
      <c r="J12" s="129">
        <v>1</v>
      </c>
      <c r="K12" s="129">
        <v>6</v>
      </c>
      <c r="L12" s="132">
        <v>1</v>
      </c>
    </row>
    <row r="13" spans="1:12">
      <c r="B13" s="330"/>
      <c r="C13" s="126"/>
      <c r="D13" s="125" t="s">
        <v>11</v>
      </c>
      <c r="E13" s="129">
        <v>62</v>
      </c>
      <c r="F13" s="129">
        <v>13</v>
      </c>
      <c r="G13" s="129">
        <v>41</v>
      </c>
      <c r="H13" s="129">
        <v>7</v>
      </c>
      <c r="I13" s="129">
        <v>22</v>
      </c>
      <c r="J13" s="129">
        <v>7</v>
      </c>
      <c r="K13" s="129">
        <v>1</v>
      </c>
      <c r="L13" s="132">
        <v>0</v>
      </c>
    </row>
    <row r="14" spans="1:12">
      <c r="B14" s="330" t="s">
        <v>28</v>
      </c>
      <c r="C14" s="329" t="s">
        <v>5</v>
      </c>
      <c r="D14" s="319"/>
      <c r="E14" s="129">
        <v>283</v>
      </c>
      <c r="F14" s="129">
        <v>82</v>
      </c>
      <c r="G14" s="129">
        <v>156</v>
      </c>
      <c r="H14" s="129">
        <v>32</v>
      </c>
      <c r="I14" s="129">
        <v>125</v>
      </c>
      <c r="J14" s="129">
        <v>44</v>
      </c>
      <c r="K14" s="129">
        <v>21</v>
      </c>
      <c r="L14" s="132">
        <v>6</v>
      </c>
    </row>
    <row r="15" spans="1:12">
      <c r="B15" s="330"/>
      <c r="C15" s="126"/>
      <c r="D15" s="125" t="s">
        <v>6</v>
      </c>
      <c r="E15" s="129">
        <v>191</v>
      </c>
      <c r="F15" s="129">
        <v>65</v>
      </c>
      <c r="G15" s="129">
        <v>101</v>
      </c>
      <c r="H15" s="129">
        <v>22</v>
      </c>
      <c r="I15" s="129">
        <v>93</v>
      </c>
      <c r="J15" s="129">
        <v>39</v>
      </c>
      <c r="K15" s="129">
        <v>10</v>
      </c>
      <c r="L15" s="132">
        <v>4</v>
      </c>
    </row>
    <row r="16" spans="1:12" ht="13.5" customHeight="1">
      <c r="B16" s="330"/>
      <c r="C16" s="126"/>
      <c r="D16" s="125" t="s">
        <v>7</v>
      </c>
      <c r="E16" s="129">
        <v>11</v>
      </c>
      <c r="F16" s="129">
        <v>2</v>
      </c>
      <c r="G16" s="129">
        <v>8</v>
      </c>
      <c r="H16" s="129">
        <v>1</v>
      </c>
      <c r="I16" s="129">
        <v>3</v>
      </c>
      <c r="J16" s="129">
        <v>0</v>
      </c>
      <c r="K16" s="129" t="s">
        <v>41</v>
      </c>
      <c r="L16" s="132" t="s">
        <v>41</v>
      </c>
    </row>
    <row r="17" spans="2:12">
      <c r="B17" s="330"/>
      <c r="C17" s="126"/>
      <c r="D17" s="125" t="s">
        <v>27</v>
      </c>
      <c r="E17" s="129">
        <v>5</v>
      </c>
      <c r="F17" s="129">
        <v>1</v>
      </c>
      <c r="G17" s="129">
        <v>5</v>
      </c>
      <c r="H17" s="129">
        <v>1</v>
      </c>
      <c r="I17" s="129">
        <v>1</v>
      </c>
      <c r="J17" s="129">
        <v>0</v>
      </c>
      <c r="K17" s="129" t="s">
        <v>41</v>
      </c>
      <c r="L17" s="132" t="s">
        <v>41</v>
      </c>
    </row>
    <row r="18" spans="2:12">
      <c r="B18" s="330"/>
      <c r="C18" s="126"/>
      <c r="D18" s="125" t="s">
        <v>9</v>
      </c>
      <c r="E18" s="129">
        <v>7</v>
      </c>
      <c r="F18" s="129">
        <v>1</v>
      </c>
      <c r="G18" s="129">
        <v>3</v>
      </c>
      <c r="H18" s="129">
        <v>1</v>
      </c>
      <c r="I18" s="129">
        <v>4</v>
      </c>
      <c r="J18" s="129">
        <v>0</v>
      </c>
      <c r="K18" s="129" t="s">
        <v>41</v>
      </c>
      <c r="L18" s="132" t="s">
        <v>41</v>
      </c>
    </row>
    <row r="19" spans="2:12">
      <c r="B19" s="330"/>
      <c r="C19" s="126"/>
      <c r="D19" s="125" t="s">
        <v>10</v>
      </c>
      <c r="E19" s="129">
        <v>26</v>
      </c>
      <c r="F19" s="129">
        <v>4</v>
      </c>
      <c r="G19" s="129">
        <v>11</v>
      </c>
      <c r="H19" s="129">
        <v>1</v>
      </c>
      <c r="I19" s="129">
        <v>7</v>
      </c>
      <c r="J19" s="129">
        <v>1</v>
      </c>
      <c r="K19" s="129">
        <v>10</v>
      </c>
      <c r="L19" s="132">
        <v>2</v>
      </c>
    </row>
    <row r="20" spans="2:12">
      <c r="B20" s="330"/>
      <c r="C20" s="126"/>
      <c r="D20" s="125" t="s">
        <v>11</v>
      </c>
      <c r="E20" s="129">
        <v>43</v>
      </c>
      <c r="F20" s="129">
        <v>9</v>
      </c>
      <c r="G20" s="129">
        <v>28</v>
      </c>
      <c r="H20" s="129">
        <v>6</v>
      </c>
      <c r="I20" s="129">
        <v>17</v>
      </c>
      <c r="J20" s="129">
        <v>4</v>
      </c>
      <c r="K20" s="129">
        <v>1</v>
      </c>
      <c r="L20" s="132">
        <v>0</v>
      </c>
    </row>
    <row r="21" spans="2:12">
      <c r="B21" s="330" t="s">
        <v>29</v>
      </c>
      <c r="C21" s="329" t="s">
        <v>5</v>
      </c>
      <c r="D21" s="319"/>
      <c r="E21" s="293">
        <v>193</v>
      </c>
      <c r="F21" s="293">
        <v>77</v>
      </c>
      <c r="G21" s="293">
        <v>118</v>
      </c>
      <c r="H21" s="293">
        <v>46</v>
      </c>
      <c r="I21" s="293">
        <v>67</v>
      </c>
      <c r="J21" s="293">
        <v>24</v>
      </c>
      <c r="K21" s="293">
        <v>18</v>
      </c>
      <c r="L21" s="294">
        <v>7</v>
      </c>
    </row>
    <row r="22" spans="2:12">
      <c r="B22" s="330"/>
      <c r="C22" s="126"/>
      <c r="D22" s="125" t="s">
        <v>6</v>
      </c>
      <c r="E22" s="293">
        <v>118</v>
      </c>
      <c r="F22" s="293">
        <v>50</v>
      </c>
      <c r="G22" s="293">
        <v>64</v>
      </c>
      <c r="H22" s="293">
        <v>31</v>
      </c>
      <c r="I22" s="293">
        <v>50</v>
      </c>
      <c r="J22" s="293">
        <v>14</v>
      </c>
      <c r="K22" s="293">
        <v>11</v>
      </c>
      <c r="L22" s="294">
        <v>5</v>
      </c>
    </row>
    <row r="23" spans="2:12">
      <c r="B23" s="330"/>
      <c r="C23" s="126"/>
      <c r="D23" s="125" t="s">
        <v>7</v>
      </c>
      <c r="E23" s="129">
        <v>4</v>
      </c>
      <c r="F23" s="129">
        <v>8</v>
      </c>
      <c r="G23" s="129">
        <v>3</v>
      </c>
      <c r="H23" s="129">
        <v>1</v>
      </c>
      <c r="I23" s="129">
        <v>2</v>
      </c>
      <c r="J23" s="129">
        <v>7</v>
      </c>
      <c r="K23" s="129" t="s">
        <v>72</v>
      </c>
      <c r="L23" s="132" t="s">
        <v>72</v>
      </c>
    </row>
    <row r="24" spans="2:12">
      <c r="B24" s="330"/>
      <c r="C24" s="126"/>
      <c r="D24" s="125" t="s">
        <v>27</v>
      </c>
      <c r="E24" s="129">
        <v>5</v>
      </c>
      <c r="F24" s="129">
        <v>1</v>
      </c>
      <c r="G24" s="129">
        <v>4</v>
      </c>
      <c r="H24" s="129">
        <v>1</v>
      </c>
      <c r="I24" s="129">
        <v>1</v>
      </c>
      <c r="J24" s="129">
        <v>0</v>
      </c>
      <c r="K24" s="129" t="s">
        <v>72</v>
      </c>
      <c r="L24" s="132" t="s">
        <v>72</v>
      </c>
    </row>
    <row r="25" spans="2:12">
      <c r="B25" s="330"/>
      <c r="C25" s="126"/>
      <c r="D25" s="125" t="s">
        <v>9</v>
      </c>
      <c r="E25" s="129">
        <v>5</v>
      </c>
      <c r="F25" s="129">
        <v>2</v>
      </c>
      <c r="G25" s="129">
        <v>4</v>
      </c>
      <c r="H25" s="129">
        <v>2</v>
      </c>
      <c r="I25" s="129">
        <v>1</v>
      </c>
      <c r="J25" s="129">
        <v>0</v>
      </c>
      <c r="K25" s="129" t="s">
        <v>72</v>
      </c>
      <c r="L25" s="132" t="s">
        <v>72</v>
      </c>
    </row>
    <row r="26" spans="2:12">
      <c r="B26" s="330"/>
      <c r="C26" s="126"/>
      <c r="D26" s="125" t="s">
        <v>10</v>
      </c>
      <c r="E26" s="129">
        <v>20</v>
      </c>
      <c r="F26" s="129">
        <v>3</v>
      </c>
      <c r="G26" s="129">
        <v>11</v>
      </c>
      <c r="H26" s="129">
        <v>1</v>
      </c>
      <c r="I26" s="129">
        <v>5</v>
      </c>
      <c r="J26" s="129">
        <v>1</v>
      </c>
      <c r="K26" s="129">
        <v>6</v>
      </c>
      <c r="L26" s="132">
        <v>1</v>
      </c>
    </row>
    <row r="27" spans="2:12" ht="14.25" thickBot="1">
      <c r="B27" s="331"/>
      <c r="C27" s="127"/>
      <c r="D27" s="128" t="s">
        <v>11</v>
      </c>
      <c r="E27" s="138">
        <v>41</v>
      </c>
      <c r="F27" s="138">
        <v>13</v>
      </c>
      <c r="G27" s="138">
        <v>32</v>
      </c>
      <c r="H27" s="138">
        <v>10</v>
      </c>
      <c r="I27" s="138">
        <v>8</v>
      </c>
      <c r="J27" s="138">
        <v>2</v>
      </c>
      <c r="K27" s="138">
        <v>1</v>
      </c>
      <c r="L27" s="140">
        <v>1</v>
      </c>
    </row>
    <row r="28" spans="2:12">
      <c r="B28" s="77" t="s">
        <v>360</v>
      </c>
      <c r="C28" s="48"/>
      <c r="D28" s="48"/>
      <c r="E28" s="48"/>
      <c r="F28" s="48"/>
      <c r="G28" s="48"/>
      <c r="H28" s="48"/>
      <c r="I28" s="48"/>
      <c r="J28" s="43"/>
      <c r="K28" s="49"/>
    </row>
    <row r="29" spans="2:12">
      <c r="B29" s="77" t="s">
        <v>294</v>
      </c>
    </row>
    <row r="30" spans="2:12">
      <c r="B30" s="77"/>
    </row>
  </sheetData>
  <mergeCells count="11">
    <mergeCell ref="K5:L5"/>
    <mergeCell ref="E5:F5"/>
    <mergeCell ref="G5:H5"/>
    <mergeCell ref="I5:J5"/>
    <mergeCell ref="B5:D6"/>
    <mergeCell ref="B7:B13"/>
    <mergeCell ref="C7:D7"/>
    <mergeCell ref="B14:B20"/>
    <mergeCell ref="C14:D14"/>
    <mergeCell ref="B21:B27"/>
    <mergeCell ref="C21:D21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30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8.5" style="3" customWidth="1"/>
    <col min="3" max="3" width="1.625" style="3" customWidth="1"/>
    <col min="4" max="4" width="8.5" style="3" customWidth="1"/>
    <col min="5" max="5" width="9.375" style="3" customWidth="1"/>
    <col min="6" max="7" width="8.5" style="3" customWidth="1"/>
    <col min="8" max="8" width="9.375" style="3" customWidth="1"/>
    <col min="9" max="10" width="8.5" style="3" customWidth="1"/>
    <col min="11" max="16384" width="8.875" style="3"/>
  </cols>
  <sheetData>
    <row r="1" spans="1:10" s="187" customFormat="1" ht="17.25">
      <c r="A1" s="187" t="s">
        <v>258</v>
      </c>
    </row>
    <row r="2" spans="1:10" ht="19.5" customHeight="1">
      <c r="B2" s="44" t="s">
        <v>454</v>
      </c>
      <c r="C2" s="2"/>
      <c r="D2" s="44"/>
      <c r="E2" s="44"/>
      <c r="F2" s="2"/>
      <c r="G2" s="2"/>
      <c r="H2" s="2"/>
      <c r="I2" s="2"/>
      <c r="J2" s="2"/>
    </row>
    <row r="3" spans="1:10" ht="13.5" customHeight="1">
      <c r="B3" s="4" t="s">
        <v>13</v>
      </c>
      <c r="C3" s="2"/>
      <c r="D3" s="2"/>
      <c r="E3" s="2"/>
      <c r="F3" s="2"/>
      <c r="G3" s="2"/>
      <c r="H3" s="2"/>
      <c r="I3" s="2"/>
      <c r="J3" s="2"/>
    </row>
    <row r="4" spans="1:10" ht="13.5" customHeight="1" thickBot="1">
      <c r="B4" s="41" t="s">
        <v>14</v>
      </c>
      <c r="C4" s="38"/>
      <c r="D4" s="38"/>
      <c r="E4" s="38"/>
      <c r="F4" s="38"/>
    </row>
    <row r="5" spans="1:10">
      <c r="B5" s="347" t="s">
        <v>15</v>
      </c>
      <c r="C5" s="341"/>
      <c r="D5" s="332"/>
      <c r="E5" s="343" t="s">
        <v>107</v>
      </c>
      <c r="F5" s="343"/>
      <c r="G5" s="343"/>
      <c r="H5" s="349" t="s">
        <v>106</v>
      </c>
      <c r="I5" s="350"/>
      <c r="J5" s="351"/>
    </row>
    <row r="6" spans="1:10" ht="45" customHeight="1">
      <c r="B6" s="348"/>
      <c r="C6" s="342"/>
      <c r="D6" s="333"/>
      <c r="E6" s="59" t="s">
        <v>105</v>
      </c>
      <c r="F6" s="57" t="s">
        <v>104</v>
      </c>
      <c r="G6" s="69" t="s">
        <v>249</v>
      </c>
      <c r="H6" s="59" t="s">
        <v>105</v>
      </c>
      <c r="I6" s="57" t="s">
        <v>104</v>
      </c>
      <c r="J6" s="149" t="s">
        <v>249</v>
      </c>
    </row>
    <row r="7" spans="1:10" ht="18.75" customHeight="1">
      <c r="B7" s="330" t="s">
        <v>35</v>
      </c>
      <c r="C7" s="346" t="s">
        <v>5</v>
      </c>
      <c r="D7" s="346"/>
      <c r="E7" s="12">
        <v>72</v>
      </c>
      <c r="F7" s="12">
        <v>160</v>
      </c>
      <c r="G7" s="12">
        <v>38882</v>
      </c>
      <c r="H7" s="12">
        <v>595</v>
      </c>
      <c r="I7" s="12">
        <v>2356</v>
      </c>
      <c r="J7" s="150">
        <v>42632</v>
      </c>
    </row>
    <row r="8" spans="1:10" ht="18.75" customHeight="1">
      <c r="B8" s="330"/>
      <c r="C8" s="126"/>
      <c r="D8" s="125" t="s">
        <v>6</v>
      </c>
      <c r="E8" s="12">
        <v>36</v>
      </c>
      <c r="F8" s="12">
        <v>74</v>
      </c>
      <c r="G8" s="12">
        <v>18971</v>
      </c>
      <c r="H8" s="12">
        <v>333</v>
      </c>
      <c r="I8" s="12">
        <v>1466</v>
      </c>
      <c r="J8" s="150">
        <v>28464</v>
      </c>
    </row>
    <row r="9" spans="1:10" ht="18.75" customHeight="1">
      <c r="B9" s="330"/>
      <c r="C9" s="126"/>
      <c r="D9" s="125" t="s">
        <v>7</v>
      </c>
      <c r="E9" s="12">
        <v>1</v>
      </c>
      <c r="F9" s="12">
        <v>2</v>
      </c>
      <c r="G9" s="12">
        <v>500</v>
      </c>
      <c r="H9" s="12">
        <v>17</v>
      </c>
      <c r="I9" s="12">
        <v>40</v>
      </c>
      <c r="J9" s="150">
        <v>375</v>
      </c>
    </row>
    <row r="10" spans="1:10" ht="18.75" customHeight="1">
      <c r="B10" s="330"/>
      <c r="C10" s="126"/>
      <c r="D10" s="125" t="s">
        <v>27</v>
      </c>
      <c r="E10" s="12">
        <v>5</v>
      </c>
      <c r="F10" s="12">
        <v>15</v>
      </c>
      <c r="G10" s="12">
        <v>3495</v>
      </c>
      <c r="H10" s="12">
        <v>23</v>
      </c>
      <c r="I10" s="12">
        <v>53</v>
      </c>
      <c r="J10" s="150">
        <v>1235</v>
      </c>
    </row>
    <row r="11" spans="1:10" ht="18.75" customHeight="1">
      <c r="B11" s="330"/>
      <c r="C11" s="126"/>
      <c r="D11" s="125" t="s">
        <v>9</v>
      </c>
      <c r="E11" s="12">
        <v>4</v>
      </c>
      <c r="F11" s="12">
        <v>10</v>
      </c>
      <c r="G11" s="12">
        <v>2477</v>
      </c>
      <c r="H11" s="12">
        <v>27</v>
      </c>
      <c r="I11" s="12">
        <v>115</v>
      </c>
      <c r="J11" s="150">
        <v>1026</v>
      </c>
    </row>
    <row r="12" spans="1:10" ht="18.75" customHeight="1">
      <c r="B12" s="330"/>
      <c r="C12" s="126"/>
      <c r="D12" s="125" t="s">
        <v>10</v>
      </c>
      <c r="E12" s="12">
        <v>22</v>
      </c>
      <c r="F12" s="12">
        <v>55</v>
      </c>
      <c r="G12" s="12">
        <v>12539</v>
      </c>
      <c r="H12" s="12">
        <v>79</v>
      </c>
      <c r="I12" s="12">
        <v>258</v>
      </c>
      <c r="J12" s="150">
        <v>6335</v>
      </c>
    </row>
    <row r="13" spans="1:10" ht="18.75" customHeight="1">
      <c r="B13" s="330"/>
      <c r="C13" s="126"/>
      <c r="D13" s="125" t="s">
        <v>11</v>
      </c>
      <c r="E13" s="12">
        <v>4</v>
      </c>
      <c r="F13" s="12">
        <v>4</v>
      </c>
      <c r="G13" s="12">
        <v>900</v>
      </c>
      <c r="H13" s="12">
        <v>116</v>
      </c>
      <c r="I13" s="12">
        <v>424</v>
      </c>
      <c r="J13" s="150">
        <v>5197</v>
      </c>
    </row>
    <row r="14" spans="1:10" ht="18.75" customHeight="1">
      <c r="B14" s="330" t="s">
        <v>28</v>
      </c>
      <c r="C14" s="346" t="s">
        <v>5</v>
      </c>
      <c r="D14" s="346"/>
      <c r="E14" s="12">
        <v>102</v>
      </c>
      <c r="F14" s="12">
        <v>339</v>
      </c>
      <c r="G14" s="12">
        <v>74340</v>
      </c>
      <c r="H14" s="12">
        <v>379</v>
      </c>
      <c r="I14" s="12">
        <v>1462</v>
      </c>
      <c r="J14" s="150">
        <v>29662</v>
      </c>
    </row>
    <row r="15" spans="1:10" ht="18.75" customHeight="1">
      <c r="B15" s="330"/>
      <c r="C15" s="126"/>
      <c r="D15" s="125" t="s">
        <v>6</v>
      </c>
      <c r="E15" s="12">
        <v>61</v>
      </c>
      <c r="F15" s="12">
        <v>207</v>
      </c>
      <c r="G15" s="12">
        <v>43655</v>
      </c>
      <c r="H15" s="12">
        <v>201</v>
      </c>
      <c r="I15" s="12">
        <v>863</v>
      </c>
      <c r="J15" s="150">
        <v>19922</v>
      </c>
    </row>
    <row r="16" spans="1:10" ht="18.75" customHeight="1">
      <c r="B16" s="330"/>
      <c r="C16" s="126"/>
      <c r="D16" s="125" t="s">
        <v>7</v>
      </c>
      <c r="E16" s="12">
        <v>2</v>
      </c>
      <c r="F16" s="12">
        <v>3</v>
      </c>
      <c r="G16" s="12">
        <v>340</v>
      </c>
      <c r="H16" s="12">
        <v>13</v>
      </c>
      <c r="I16" s="12">
        <v>39</v>
      </c>
      <c r="J16" s="150">
        <v>276</v>
      </c>
    </row>
    <row r="17" spans="2:10" ht="18.75" customHeight="1">
      <c r="B17" s="330"/>
      <c r="C17" s="126"/>
      <c r="D17" s="125" t="s">
        <v>27</v>
      </c>
      <c r="E17" s="12">
        <v>6</v>
      </c>
      <c r="F17" s="12">
        <v>27</v>
      </c>
      <c r="G17" s="12">
        <v>5800</v>
      </c>
      <c r="H17" s="12">
        <v>13</v>
      </c>
      <c r="I17" s="12">
        <v>31</v>
      </c>
      <c r="J17" s="150">
        <v>334</v>
      </c>
    </row>
    <row r="18" spans="2:10" ht="18.75" customHeight="1">
      <c r="B18" s="330"/>
      <c r="C18" s="126"/>
      <c r="D18" s="125" t="s">
        <v>9</v>
      </c>
      <c r="E18" s="12" t="s">
        <v>41</v>
      </c>
      <c r="F18" s="12" t="s">
        <v>41</v>
      </c>
      <c r="G18" s="12" t="s">
        <v>41</v>
      </c>
      <c r="H18" s="12">
        <v>15</v>
      </c>
      <c r="I18" s="12">
        <v>35</v>
      </c>
      <c r="J18" s="150">
        <v>441</v>
      </c>
    </row>
    <row r="19" spans="2:10" ht="18.75" customHeight="1">
      <c r="B19" s="330"/>
      <c r="C19" s="126"/>
      <c r="D19" s="125" t="s">
        <v>10</v>
      </c>
      <c r="E19" s="12">
        <v>19</v>
      </c>
      <c r="F19" s="12">
        <v>65</v>
      </c>
      <c r="G19" s="12">
        <v>15687</v>
      </c>
      <c r="H19" s="12">
        <v>72</v>
      </c>
      <c r="I19" s="12">
        <v>280</v>
      </c>
      <c r="J19" s="150">
        <v>4860</v>
      </c>
    </row>
    <row r="20" spans="2:10" ht="18.75" customHeight="1">
      <c r="B20" s="330"/>
      <c r="C20" s="126"/>
      <c r="D20" s="125" t="s">
        <v>11</v>
      </c>
      <c r="E20" s="12">
        <v>14</v>
      </c>
      <c r="F20" s="12">
        <v>37</v>
      </c>
      <c r="G20" s="12">
        <v>8858</v>
      </c>
      <c r="H20" s="12">
        <v>65</v>
      </c>
      <c r="I20" s="12">
        <v>214</v>
      </c>
      <c r="J20" s="150">
        <v>3829</v>
      </c>
    </row>
    <row r="21" spans="2:10" ht="18.75" customHeight="1">
      <c r="B21" s="330" t="s">
        <v>29</v>
      </c>
      <c r="C21" s="346" t="s">
        <v>5</v>
      </c>
      <c r="D21" s="346"/>
      <c r="E21" s="12">
        <v>57</v>
      </c>
      <c r="F21" s="12">
        <v>167</v>
      </c>
      <c r="G21" s="12">
        <v>36813</v>
      </c>
      <c r="H21" s="12">
        <v>208</v>
      </c>
      <c r="I21" s="12">
        <v>992</v>
      </c>
      <c r="J21" s="150">
        <v>23774</v>
      </c>
    </row>
    <row r="22" spans="2:10" ht="18.75" customHeight="1">
      <c r="B22" s="330"/>
      <c r="C22" s="126"/>
      <c r="D22" s="125" t="s">
        <v>6</v>
      </c>
      <c r="E22" s="12">
        <v>35</v>
      </c>
      <c r="F22" s="12">
        <v>76</v>
      </c>
      <c r="G22" s="12">
        <v>16583</v>
      </c>
      <c r="H22" s="12">
        <v>121</v>
      </c>
      <c r="I22" s="12">
        <v>484</v>
      </c>
      <c r="J22" s="150">
        <v>13049</v>
      </c>
    </row>
    <row r="23" spans="2:10" ht="18.75" customHeight="1">
      <c r="B23" s="330"/>
      <c r="C23" s="126"/>
      <c r="D23" s="125" t="s">
        <v>7</v>
      </c>
      <c r="E23" s="12">
        <v>1</v>
      </c>
      <c r="F23" s="12">
        <v>1</v>
      </c>
      <c r="G23" s="12">
        <v>175</v>
      </c>
      <c r="H23" s="12">
        <v>7</v>
      </c>
      <c r="I23" s="12">
        <v>28</v>
      </c>
      <c r="J23" s="150">
        <v>469</v>
      </c>
    </row>
    <row r="24" spans="2:10" ht="18.75" customHeight="1">
      <c r="B24" s="330"/>
      <c r="C24" s="126"/>
      <c r="D24" s="125" t="s">
        <v>27</v>
      </c>
      <c r="E24" s="12">
        <v>4</v>
      </c>
      <c r="F24" s="12">
        <v>13</v>
      </c>
      <c r="G24" s="12">
        <v>3025</v>
      </c>
      <c r="H24" s="12">
        <v>3</v>
      </c>
      <c r="I24" s="12">
        <v>132</v>
      </c>
      <c r="J24" s="150">
        <v>335</v>
      </c>
    </row>
    <row r="25" spans="2:10" ht="18.75" customHeight="1">
      <c r="B25" s="330"/>
      <c r="C25" s="126"/>
      <c r="D25" s="125" t="s">
        <v>9</v>
      </c>
      <c r="E25" s="12" t="s">
        <v>72</v>
      </c>
      <c r="F25" s="12" t="s">
        <v>72</v>
      </c>
      <c r="G25" s="12" t="s">
        <v>72</v>
      </c>
      <c r="H25" s="12">
        <v>10</v>
      </c>
      <c r="I25" s="12">
        <v>20</v>
      </c>
      <c r="J25" s="150">
        <v>756</v>
      </c>
    </row>
    <row r="26" spans="2:10" ht="18.75" customHeight="1">
      <c r="B26" s="330"/>
      <c r="C26" s="126"/>
      <c r="D26" s="125" t="s">
        <v>10</v>
      </c>
      <c r="E26" s="12">
        <v>13</v>
      </c>
      <c r="F26" s="12">
        <v>67</v>
      </c>
      <c r="G26" s="12">
        <v>15106</v>
      </c>
      <c r="H26" s="12">
        <v>37</v>
      </c>
      <c r="I26" s="12">
        <v>149</v>
      </c>
      <c r="J26" s="150">
        <v>6647</v>
      </c>
    </row>
    <row r="27" spans="2:10" ht="18.75" customHeight="1" thickBot="1">
      <c r="B27" s="331"/>
      <c r="C27" s="127"/>
      <c r="D27" s="128" t="s">
        <v>11</v>
      </c>
      <c r="E27" s="151">
        <v>4</v>
      </c>
      <c r="F27" s="151">
        <v>10</v>
      </c>
      <c r="G27" s="151">
        <v>1924</v>
      </c>
      <c r="H27" s="151">
        <v>30</v>
      </c>
      <c r="I27" s="151">
        <v>179</v>
      </c>
      <c r="J27" s="152">
        <v>2518</v>
      </c>
    </row>
    <row r="28" spans="2:10">
      <c r="B28" s="77"/>
      <c r="C28" s="148"/>
      <c r="D28" s="148"/>
      <c r="E28" s="148"/>
      <c r="F28" s="148"/>
      <c r="G28" s="148"/>
      <c r="H28" s="148"/>
      <c r="I28" s="148"/>
      <c r="J28" s="148"/>
    </row>
    <row r="29" spans="2:10">
      <c r="B29" s="77"/>
      <c r="C29" s="48"/>
      <c r="D29" s="48"/>
      <c r="E29" s="48"/>
      <c r="F29" s="48"/>
      <c r="G29" s="48"/>
      <c r="H29" s="48"/>
      <c r="I29" s="48"/>
      <c r="J29" s="48"/>
    </row>
    <row r="30" spans="2:10">
      <c r="B30" s="77"/>
    </row>
  </sheetData>
  <mergeCells count="9">
    <mergeCell ref="E5:G5"/>
    <mergeCell ref="H5:J5"/>
    <mergeCell ref="B7:B13"/>
    <mergeCell ref="B14:B20"/>
    <mergeCell ref="B21:B27"/>
    <mergeCell ref="B5:D6"/>
    <mergeCell ref="C14:D14"/>
    <mergeCell ref="C21:D21"/>
    <mergeCell ref="C7:D7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G18"/>
  <sheetViews>
    <sheetView workbookViewId="0">
      <selection activeCell="B2" sqref="B2"/>
    </sheetView>
  </sheetViews>
  <sheetFormatPr defaultColWidth="8.875" defaultRowHeight="13.5"/>
  <cols>
    <col min="1" max="1" width="2.625" style="3" customWidth="1"/>
    <col min="2" max="2" width="2" style="3" customWidth="1"/>
    <col min="3" max="3" width="8.875" style="3"/>
    <col min="4" max="33" width="5.5" style="3" customWidth="1"/>
    <col min="34" max="16384" width="8.875" style="3"/>
  </cols>
  <sheetData>
    <row r="1" spans="1:33" s="187" customFormat="1" ht="17.25">
      <c r="A1" s="187" t="s">
        <v>258</v>
      </c>
    </row>
    <row r="2" spans="1:33" ht="19.5" customHeight="1">
      <c r="B2" s="1" t="s">
        <v>465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33" ht="13.5" customHeight="1">
      <c r="B3" s="4" t="s">
        <v>364</v>
      </c>
      <c r="C3" s="2"/>
      <c r="D3" s="2"/>
      <c r="E3" s="2"/>
      <c r="F3" s="2"/>
      <c r="G3" s="2"/>
      <c r="H3" s="2"/>
      <c r="J3" s="2"/>
      <c r="K3" s="2"/>
      <c r="L3" s="394"/>
      <c r="M3" s="394"/>
    </row>
    <row r="4" spans="1:33" ht="13.5" customHeight="1" thickBot="1">
      <c r="B4" s="4" t="s">
        <v>126</v>
      </c>
      <c r="C4" s="2"/>
      <c r="D4" s="2"/>
      <c r="E4" s="2"/>
      <c r="F4" s="2"/>
      <c r="G4" s="2"/>
      <c r="H4" s="2"/>
      <c r="I4" s="6"/>
      <c r="J4" s="2"/>
      <c r="K4" s="2"/>
      <c r="L4" s="56"/>
      <c r="M4" s="56"/>
    </row>
    <row r="5" spans="1:33" ht="18" customHeight="1">
      <c r="B5" s="355" t="s">
        <v>0</v>
      </c>
      <c r="C5" s="356"/>
      <c r="D5" s="387" t="s">
        <v>36</v>
      </c>
      <c r="E5" s="387"/>
      <c r="F5" s="387" t="s">
        <v>125</v>
      </c>
      <c r="G5" s="387"/>
      <c r="H5" s="387" t="s">
        <v>124</v>
      </c>
      <c r="I5" s="387"/>
      <c r="J5" s="387" t="s">
        <v>123</v>
      </c>
      <c r="K5" s="387"/>
      <c r="L5" s="387" t="s">
        <v>122</v>
      </c>
      <c r="M5" s="387"/>
      <c r="N5" s="387" t="s">
        <v>121</v>
      </c>
      <c r="O5" s="387"/>
      <c r="P5" s="387" t="s">
        <v>120</v>
      </c>
      <c r="Q5" s="387"/>
      <c r="R5" s="387" t="s">
        <v>119</v>
      </c>
      <c r="S5" s="387"/>
      <c r="T5" s="387"/>
      <c r="U5" s="387"/>
      <c r="V5" s="389" t="s">
        <v>118</v>
      </c>
      <c r="W5" s="390"/>
      <c r="X5" s="390"/>
      <c r="Y5" s="391"/>
      <c r="Z5" s="387" t="s">
        <v>50</v>
      </c>
      <c r="AA5" s="387"/>
      <c r="AB5" s="387"/>
      <c r="AC5" s="387"/>
      <c r="AD5" s="387" t="s">
        <v>117</v>
      </c>
      <c r="AE5" s="387"/>
      <c r="AF5" s="387"/>
      <c r="AG5" s="388"/>
    </row>
    <row r="6" spans="1:33" ht="18" customHeight="1">
      <c r="B6" s="330"/>
      <c r="C6" s="357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 t="s">
        <v>116</v>
      </c>
      <c r="S6" s="385"/>
      <c r="T6" s="385" t="s">
        <v>115</v>
      </c>
      <c r="U6" s="385"/>
      <c r="V6" s="385" t="s">
        <v>116</v>
      </c>
      <c r="W6" s="385"/>
      <c r="X6" s="385" t="s">
        <v>115</v>
      </c>
      <c r="Y6" s="385"/>
      <c r="Z6" s="385" t="s">
        <v>116</v>
      </c>
      <c r="AA6" s="385"/>
      <c r="AB6" s="385" t="s">
        <v>115</v>
      </c>
      <c r="AC6" s="385"/>
      <c r="AD6" s="385" t="s">
        <v>116</v>
      </c>
      <c r="AE6" s="385"/>
      <c r="AF6" s="385" t="s">
        <v>115</v>
      </c>
      <c r="AG6" s="386"/>
    </row>
    <row r="7" spans="1:33" ht="48" customHeight="1">
      <c r="B7" s="330"/>
      <c r="C7" s="357"/>
      <c r="D7" s="204" t="s">
        <v>114</v>
      </c>
      <c r="E7" s="204" t="s">
        <v>110</v>
      </c>
      <c r="F7" s="204" t="s">
        <v>113</v>
      </c>
      <c r="G7" s="204" t="s">
        <v>112</v>
      </c>
      <c r="H7" s="204" t="s">
        <v>113</v>
      </c>
      <c r="I7" s="204" t="s">
        <v>112</v>
      </c>
      <c r="J7" s="204" t="s">
        <v>113</v>
      </c>
      <c r="K7" s="204" t="s">
        <v>112</v>
      </c>
      <c r="L7" s="204" t="s">
        <v>113</v>
      </c>
      <c r="M7" s="204" t="s">
        <v>112</v>
      </c>
      <c r="N7" s="204" t="s">
        <v>113</v>
      </c>
      <c r="O7" s="204" t="s">
        <v>112</v>
      </c>
      <c r="P7" s="204" t="s">
        <v>111</v>
      </c>
      <c r="Q7" s="204" t="s">
        <v>110</v>
      </c>
      <c r="R7" s="204" t="s">
        <v>113</v>
      </c>
      <c r="S7" s="204" t="s">
        <v>112</v>
      </c>
      <c r="T7" s="204" t="s">
        <v>109</v>
      </c>
      <c r="U7" s="204" t="s">
        <v>108</v>
      </c>
      <c r="V7" s="204" t="s">
        <v>111</v>
      </c>
      <c r="W7" s="204" t="s">
        <v>110</v>
      </c>
      <c r="X7" s="204" t="s">
        <v>109</v>
      </c>
      <c r="Y7" s="204" t="s">
        <v>108</v>
      </c>
      <c r="Z7" s="204" t="s">
        <v>113</v>
      </c>
      <c r="AA7" s="204" t="s">
        <v>112</v>
      </c>
      <c r="AB7" s="204" t="s">
        <v>109</v>
      </c>
      <c r="AC7" s="204" t="s">
        <v>108</v>
      </c>
      <c r="AD7" s="204" t="s">
        <v>111</v>
      </c>
      <c r="AE7" s="204" t="s">
        <v>110</v>
      </c>
      <c r="AF7" s="204" t="s">
        <v>109</v>
      </c>
      <c r="AG7" s="205" t="s">
        <v>108</v>
      </c>
    </row>
    <row r="8" spans="1:33" ht="18" customHeight="1">
      <c r="B8" s="392" t="s">
        <v>5</v>
      </c>
      <c r="C8" s="393"/>
      <c r="D8" s="12">
        <v>1267</v>
      </c>
      <c r="E8" s="12">
        <v>1118</v>
      </c>
      <c r="F8" s="12">
        <v>840</v>
      </c>
      <c r="G8" s="12">
        <v>461</v>
      </c>
      <c r="H8" s="12">
        <v>6</v>
      </c>
      <c r="I8" s="12">
        <v>26</v>
      </c>
      <c r="J8" s="12">
        <v>3</v>
      </c>
      <c r="K8" s="12">
        <v>0</v>
      </c>
      <c r="L8" s="12">
        <v>32</v>
      </c>
      <c r="M8" s="12">
        <v>3</v>
      </c>
      <c r="N8" s="134">
        <v>34</v>
      </c>
      <c r="O8" s="134">
        <v>16</v>
      </c>
      <c r="P8" s="134">
        <v>35</v>
      </c>
      <c r="Q8" s="134">
        <v>11</v>
      </c>
      <c r="R8" s="134">
        <v>312</v>
      </c>
      <c r="S8" s="134" t="s">
        <v>257</v>
      </c>
      <c r="T8" s="134" t="s">
        <v>257</v>
      </c>
      <c r="U8" s="134" t="s">
        <v>257</v>
      </c>
      <c r="V8" s="134">
        <v>37</v>
      </c>
      <c r="W8" s="134">
        <v>12</v>
      </c>
      <c r="X8" s="134">
        <v>25</v>
      </c>
      <c r="Y8" s="134" t="s">
        <v>257</v>
      </c>
      <c r="Z8" s="134">
        <v>398</v>
      </c>
      <c r="AA8" s="134">
        <v>260</v>
      </c>
      <c r="AB8" s="134">
        <v>28</v>
      </c>
      <c r="AC8" s="134">
        <v>9</v>
      </c>
      <c r="AD8" s="134">
        <v>56</v>
      </c>
      <c r="AE8" s="134">
        <v>63</v>
      </c>
      <c r="AF8" s="134">
        <v>9</v>
      </c>
      <c r="AG8" s="136">
        <v>0</v>
      </c>
    </row>
    <row r="9" spans="1:33" ht="18" customHeight="1">
      <c r="B9" s="144"/>
      <c r="C9" s="145" t="s">
        <v>6</v>
      </c>
      <c r="D9" s="134">
        <v>633</v>
      </c>
      <c r="E9" s="134">
        <v>734</v>
      </c>
      <c r="F9" s="134">
        <v>460</v>
      </c>
      <c r="G9" s="134">
        <v>282</v>
      </c>
      <c r="H9" s="134">
        <v>4</v>
      </c>
      <c r="I9" s="134" t="s">
        <v>417</v>
      </c>
      <c r="J9" s="134">
        <v>1</v>
      </c>
      <c r="K9" s="134" t="s">
        <v>418</v>
      </c>
      <c r="L9" s="134">
        <v>14</v>
      </c>
      <c r="M9" s="134" t="s">
        <v>414</v>
      </c>
      <c r="N9" s="134">
        <v>8</v>
      </c>
      <c r="O9" s="134" t="s">
        <v>417</v>
      </c>
      <c r="P9" s="134">
        <v>10</v>
      </c>
      <c r="Q9" s="134" t="s">
        <v>417</v>
      </c>
      <c r="R9" s="134">
        <v>149</v>
      </c>
      <c r="S9" s="134">
        <v>188</v>
      </c>
      <c r="T9" s="134" t="s">
        <v>417</v>
      </c>
      <c r="U9" s="134" t="s">
        <v>414</v>
      </c>
      <c r="V9" s="134">
        <v>14</v>
      </c>
      <c r="W9" s="134" t="s">
        <v>419</v>
      </c>
      <c r="X9" s="134">
        <v>8</v>
      </c>
      <c r="Y9" s="134" t="s">
        <v>420</v>
      </c>
      <c r="Z9" s="134">
        <v>163</v>
      </c>
      <c r="AA9" s="134" t="s">
        <v>414</v>
      </c>
      <c r="AB9" s="134">
        <v>24</v>
      </c>
      <c r="AC9" s="134" t="s">
        <v>421</v>
      </c>
      <c r="AD9" s="134">
        <v>25</v>
      </c>
      <c r="AE9" s="134" t="s">
        <v>422</v>
      </c>
      <c r="AF9" s="134">
        <v>4</v>
      </c>
      <c r="AG9" s="136" t="s">
        <v>414</v>
      </c>
    </row>
    <row r="10" spans="1:33" ht="18" customHeight="1">
      <c r="B10" s="144"/>
      <c r="C10" s="145" t="s">
        <v>7</v>
      </c>
      <c r="D10" s="134">
        <v>52</v>
      </c>
      <c r="E10" s="134">
        <v>19</v>
      </c>
      <c r="F10" s="134">
        <v>40</v>
      </c>
      <c r="G10" s="134">
        <v>13</v>
      </c>
      <c r="H10" s="134" t="s">
        <v>72</v>
      </c>
      <c r="I10" s="134" t="s">
        <v>72</v>
      </c>
      <c r="J10" s="134" t="s">
        <v>72</v>
      </c>
      <c r="K10" s="134" t="s">
        <v>72</v>
      </c>
      <c r="L10" s="134" t="s">
        <v>72</v>
      </c>
      <c r="M10" s="134" t="s">
        <v>72</v>
      </c>
      <c r="N10" s="134" t="s">
        <v>72</v>
      </c>
      <c r="O10" s="134" t="s">
        <v>72</v>
      </c>
      <c r="P10" s="134">
        <v>4</v>
      </c>
      <c r="Q10" s="134">
        <v>0</v>
      </c>
      <c r="R10" s="134">
        <v>11</v>
      </c>
      <c r="S10" s="134">
        <v>1</v>
      </c>
      <c r="T10" s="134" t="s">
        <v>257</v>
      </c>
      <c r="U10" s="134" t="s">
        <v>257</v>
      </c>
      <c r="V10" s="134">
        <v>1</v>
      </c>
      <c r="W10" s="134" t="s">
        <v>257</v>
      </c>
      <c r="X10" s="134">
        <v>1</v>
      </c>
      <c r="Y10" s="134" t="s">
        <v>257</v>
      </c>
      <c r="Z10" s="134">
        <v>14</v>
      </c>
      <c r="AA10" s="134">
        <v>4</v>
      </c>
      <c r="AB10" s="134" t="s">
        <v>72</v>
      </c>
      <c r="AC10" s="134" t="s">
        <v>72</v>
      </c>
      <c r="AD10" s="134">
        <v>2</v>
      </c>
      <c r="AE10" s="134" t="s">
        <v>257</v>
      </c>
      <c r="AF10" s="134" t="s">
        <v>72</v>
      </c>
      <c r="AG10" s="136" t="s">
        <v>72</v>
      </c>
    </row>
    <row r="11" spans="1:33" ht="18" customHeight="1">
      <c r="B11" s="144"/>
      <c r="C11" s="145" t="s">
        <v>8</v>
      </c>
      <c r="D11" s="134">
        <v>45</v>
      </c>
      <c r="E11" s="134">
        <v>23</v>
      </c>
      <c r="F11" s="134">
        <v>34</v>
      </c>
      <c r="G11" s="134">
        <v>15</v>
      </c>
      <c r="H11" s="134" t="s">
        <v>72</v>
      </c>
      <c r="I11" s="134" t="s">
        <v>72</v>
      </c>
      <c r="J11" s="134" t="s">
        <v>72</v>
      </c>
      <c r="K11" s="134" t="s">
        <v>72</v>
      </c>
      <c r="L11" s="134" t="s">
        <v>72</v>
      </c>
      <c r="M11" s="134" t="s">
        <v>72</v>
      </c>
      <c r="N11" s="134">
        <v>3</v>
      </c>
      <c r="O11" s="134">
        <v>0</v>
      </c>
      <c r="P11" s="134">
        <v>7</v>
      </c>
      <c r="Q11" s="134">
        <v>4</v>
      </c>
      <c r="R11" s="134">
        <v>22</v>
      </c>
      <c r="S11" s="134">
        <v>3</v>
      </c>
      <c r="T11" s="134" t="s">
        <v>257</v>
      </c>
      <c r="U11" s="134" t="s">
        <v>257</v>
      </c>
      <c r="V11" s="134" t="s">
        <v>72</v>
      </c>
      <c r="W11" s="134" t="s">
        <v>72</v>
      </c>
      <c r="X11" s="134" t="s">
        <v>72</v>
      </c>
      <c r="Y11" s="134" t="s">
        <v>72</v>
      </c>
      <c r="Z11" s="134">
        <v>8</v>
      </c>
      <c r="AA11" s="134" t="s">
        <v>257</v>
      </c>
      <c r="AB11" s="134" t="s">
        <v>72</v>
      </c>
      <c r="AC11" s="134" t="s">
        <v>72</v>
      </c>
      <c r="AD11" s="134" t="s">
        <v>72</v>
      </c>
      <c r="AE11" s="134" t="s">
        <v>72</v>
      </c>
      <c r="AF11" s="134" t="s">
        <v>72</v>
      </c>
      <c r="AG11" s="136" t="s">
        <v>72</v>
      </c>
    </row>
    <row r="12" spans="1:33" ht="18" customHeight="1">
      <c r="B12" s="144"/>
      <c r="C12" s="145" t="s">
        <v>9</v>
      </c>
      <c r="D12" s="134">
        <v>56</v>
      </c>
      <c r="E12" s="134">
        <v>27</v>
      </c>
      <c r="F12" s="134">
        <v>48</v>
      </c>
      <c r="G12" s="134">
        <v>22</v>
      </c>
      <c r="H12" s="134" t="s">
        <v>72</v>
      </c>
      <c r="I12" s="134" t="s">
        <v>72</v>
      </c>
      <c r="J12" s="134" t="s">
        <v>72</v>
      </c>
      <c r="K12" s="134" t="s">
        <v>72</v>
      </c>
      <c r="L12" s="134">
        <v>5</v>
      </c>
      <c r="M12" s="134" t="s">
        <v>257</v>
      </c>
      <c r="N12" s="134">
        <v>5</v>
      </c>
      <c r="O12" s="134">
        <v>0</v>
      </c>
      <c r="P12" s="134">
        <v>5</v>
      </c>
      <c r="Q12" s="134">
        <v>0</v>
      </c>
      <c r="R12" s="134">
        <v>13</v>
      </c>
      <c r="S12" s="134">
        <v>2</v>
      </c>
      <c r="T12" s="134" t="s">
        <v>257</v>
      </c>
      <c r="U12" s="134" t="s">
        <v>257</v>
      </c>
      <c r="V12" s="134">
        <v>2</v>
      </c>
      <c r="W12" s="134" t="s">
        <v>257</v>
      </c>
      <c r="X12" s="134">
        <v>2</v>
      </c>
      <c r="Y12" s="134" t="s">
        <v>257</v>
      </c>
      <c r="Z12" s="134">
        <v>3</v>
      </c>
      <c r="AA12" s="134">
        <v>1</v>
      </c>
      <c r="AB12" s="134" t="s">
        <v>72</v>
      </c>
      <c r="AC12" s="134" t="s">
        <v>72</v>
      </c>
      <c r="AD12" s="134">
        <v>2</v>
      </c>
      <c r="AE12" s="134" t="s">
        <v>257</v>
      </c>
      <c r="AF12" s="134" t="s">
        <v>72</v>
      </c>
      <c r="AG12" s="136" t="s">
        <v>72</v>
      </c>
    </row>
    <row r="13" spans="1:33" ht="18" customHeight="1">
      <c r="B13" s="144"/>
      <c r="C13" s="145" t="s">
        <v>10</v>
      </c>
      <c r="D13" s="134">
        <v>195</v>
      </c>
      <c r="E13" s="134">
        <v>120</v>
      </c>
      <c r="F13" s="134">
        <v>24</v>
      </c>
      <c r="G13" s="134">
        <v>12</v>
      </c>
      <c r="H13" s="134" t="s">
        <v>72</v>
      </c>
      <c r="I13" s="134" t="s">
        <v>72</v>
      </c>
      <c r="J13" s="134" t="s">
        <v>72</v>
      </c>
      <c r="K13" s="134" t="s">
        <v>72</v>
      </c>
      <c r="L13" s="134">
        <v>5</v>
      </c>
      <c r="M13" s="134" t="s">
        <v>257</v>
      </c>
      <c r="N13" s="134">
        <v>2</v>
      </c>
      <c r="O13" s="134" t="s">
        <v>257</v>
      </c>
      <c r="P13" s="134">
        <v>3</v>
      </c>
      <c r="Q13" s="134">
        <v>1</v>
      </c>
      <c r="R13" s="134">
        <v>60</v>
      </c>
      <c r="S13" s="134" t="s">
        <v>257</v>
      </c>
      <c r="T13" s="134" t="s">
        <v>257</v>
      </c>
      <c r="U13" s="134" t="s">
        <v>257</v>
      </c>
      <c r="V13" s="134">
        <v>9</v>
      </c>
      <c r="W13" s="134" t="s">
        <v>257</v>
      </c>
      <c r="X13" s="134">
        <v>2</v>
      </c>
      <c r="Y13" s="134" t="s">
        <v>257</v>
      </c>
      <c r="Z13" s="134">
        <v>149</v>
      </c>
      <c r="AA13" s="134">
        <v>70</v>
      </c>
      <c r="AB13" s="134">
        <v>1</v>
      </c>
      <c r="AC13" s="134" t="s">
        <v>257</v>
      </c>
      <c r="AD13" s="134">
        <v>6</v>
      </c>
      <c r="AE13" s="134">
        <v>11</v>
      </c>
      <c r="AF13" s="134">
        <v>4</v>
      </c>
      <c r="AG13" s="136">
        <v>0</v>
      </c>
    </row>
    <row r="14" spans="1:33" ht="18" customHeight="1" thickBot="1">
      <c r="B14" s="146"/>
      <c r="C14" s="147" t="s">
        <v>11</v>
      </c>
      <c r="D14" s="137">
        <v>286</v>
      </c>
      <c r="E14" s="137">
        <v>195</v>
      </c>
      <c r="F14" s="137">
        <v>234</v>
      </c>
      <c r="G14" s="137">
        <v>117</v>
      </c>
      <c r="H14" s="137">
        <v>2</v>
      </c>
      <c r="I14" s="137" t="s">
        <v>453</v>
      </c>
      <c r="J14" s="137">
        <v>2</v>
      </c>
      <c r="K14" s="137" t="s">
        <v>423</v>
      </c>
      <c r="L14" s="137">
        <v>8</v>
      </c>
      <c r="M14" s="137" t="s">
        <v>424</v>
      </c>
      <c r="N14" s="137">
        <v>16</v>
      </c>
      <c r="O14" s="137" t="s">
        <v>425</v>
      </c>
      <c r="P14" s="137">
        <v>6</v>
      </c>
      <c r="Q14" s="137" t="s">
        <v>426</v>
      </c>
      <c r="R14" s="137">
        <v>57</v>
      </c>
      <c r="S14" s="137">
        <v>20</v>
      </c>
      <c r="T14" s="137" t="s">
        <v>417</v>
      </c>
      <c r="U14" s="137" t="s">
        <v>417</v>
      </c>
      <c r="V14" s="137">
        <v>11</v>
      </c>
      <c r="W14" s="137" t="s">
        <v>414</v>
      </c>
      <c r="X14" s="137">
        <v>12</v>
      </c>
      <c r="Y14" s="137">
        <v>1</v>
      </c>
      <c r="Z14" s="137">
        <v>61</v>
      </c>
      <c r="AA14" s="137">
        <v>29</v>
      </c>
      <c r="AB14" s="137">
        <v>3</v>
      </c>
      <c r="AC14" s="137" t="s">
        <v>427</v>
      </c>
      <c r="AD14" s="137">
        <v>21</v>
      </c>
      <c r="AE14" s="137">
        <v>13</v>
      </c>
      <c r="AF14" s="137">
        <v>1</v>
      </c>
      <c r="AG14" s="141" t="s">
        <v>414</v>
      </c>
    </row>
    <row r="15" spans="1:33">
      <c r="C15" s="77" t="s">
        <v>360</v>
      </c>
    </row>
    <row r="16" spans="1:33">
      <c r="C16" s="77" t="s">
        <v>294</v>
      </c>
    </row>
    <row r="17" spans="3:3">
      <c r="C17" s="77" t="s">
        <v>293</v>
      </c>
    </row>
    <row r="18" spans="3:3">
      <c r="C18" s="311"/>
    </row>
  </sheetData>
  <mergeCells count="22">
    <mergeCell ref="B8:C8"/>
    <mergeCell ref="L3:M3"/>
    <mergeCell ref="B5:C7"/>
    <mergeCell ref="D5:E6"/>
    <mergeCell ref="F5:G6"/>
    <mergeCell ref="H5:I6"/>
    <mergeCell ref="J5:K6"/>
    <mergeCell ref="L5:M6"/>
    <mergeCell ref="N5:O6"/>
    <mergeCell ref="P5:Q6"/>
    <mergeCell ref="R5:U5"/>
    <mergeCell ref="R6:S6"/>
    <mergeCell ref="T6:U6"/>
    <mergeCell ref="AD6:AE6"/>
    <mergeCell ref="AF6:AG6"/>
    <mergeCell ref="Z5:AC5"/>
    <mergeCell ref="AD5:AG5"/>
    <mergeCell ref="V6:W6"/>
    <mergeCell ref="V5:Y5"/>
    <mergeCell ref="X6:Y6"/>
    <mergeCell ref="Z6:AA6"/>
    <mergeCell ref="AB6:AC6"/>
  </mergeCells>
  <phoneticPr fontId="2"/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Footer>&amp;C&amp;F / &amp;A&amp;R&amp;P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F34"/>
  <sheetViews>
    <sheetView zoomScaleNormal="100" workbookViewId="0">
      <selection activeCell="K16" sqref="K16"/>
    </sheetView>
  </sheetViews>
  <sheetFormatPr defaultColWidth="8.5" defaultRowHeight="13.5"/>
  <cols>
    <col min="1" max="1" width="2.625" style="3" customWidth="1"/>
    <col min="2" max="2" width="2.25" style="3" customWidth="1"/>
    <col min="3" max="3" width="9.375" style="3" customWidth="1"/>
    <col min="4" max="33" width="7.625" style="3" customWidth="1"/>
    <col min="34" max="16384" width="8.5" style="3"/>
  </cols>
  <sheetData>
    <row r="1" spans="1:58" s="187" customFormat="1" ht="17.25">
      <c r="A1" s="187" t="s">
        <v>258</v>
      </c>
    </row>
    <row r="2" spans="1:58" ht="19.5" customHeight="1">
      <c r="B2" s="1" t="s">
        <v>455</v>
      </c>
      <c r="C2" s="1"/>
      <c r="D2" s="1"/>
      <c r="E2" s="1"/>
      <c r="F2" s="1"/>
      <c r="G2" s="1"/>
      <c r="H2" s="1"/>
      <c r="I2" s="1"/>
      <c r="J2" s="1"/>
    </row>
    <row r="3" spans="1:58" ht="13.5" customHeight="1">
      <c r="B3" s="4" t="s">
        <v>365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1"/>
      <c r="Q3" s="51"/>
      <c r="R3" s="51"/>
    </row>
    <row r="4" spans="1:58" ht="13.5" customHeight="1" thickBot="1">
      <c r="B4" s="4" t="s">
        <v>126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1"/>
      <c r="Q4" s="51"/>
      <c r="R4" s="51"/>
    </row>
    <row r="5" spans="1:58" ht="45" customHeight="1">
      <c r="B5" s="355" t="s">
        <v>0</v>
      </c>
      <c r="C5" s="356"/>
      <c r="D5" s="52" t="s">
        <v>265</v>
      </c>
      <c r="E5" s="52" t="s">
        <v>266</v>
      </c>
      <c r="F5" s="285" t="s">
        <v>340</v>
      </c>
      <c r="G5" s="285" t="s">
        <v>259</v>
      </c>
      <c r="H5" s="285" t="s">
        <v>260</v>
      </c>
      <c r="I5" s="285" t="s">
        <v>261</v>
      </c>
      <c r="J5" s="286" t="s">
        <v>262</v>
      </c>
      <c r="K5" s="286" t="s">
        <v>263</v>
      </c>
      <c r="L5" s="52" t="s">
        <v>264</v>
      </c>
      <c r="M5" s="285" t="s">
        <v>330</v>
      </c>
      <c r="N5" s="285" t="s">
        <v>331</v>
      </c>
      <c r="O5" s="52" t="s">
        <v>332</v>
      </c>
      <c r="P5" s="52" t="s">
        <v>333</v>
      </c>
      <c r="Q5" s="52" t="s">
        <v>267</v>
      </c>
      <c r="R5" s="285" t="s">
        <v>271</v>
      </c>
      <c r="S5" s="285" t="s">
        <v>272</v>
      </c>
      <c r="T5" s="285" t="s">
        <v>268</v>
      </c>
      <c r="U5" s="52" t="s">
        <v>310</v>
      </c>
      <c r="V5" s="52" t="s">
        <v>269</v>
      </c>
      <c r="W5" s="133" t="s">
        <v>270</v>
      </c>
    </row>
    <row r="6" spans="1:58" ht="18" customHeight="1">
      <c r="B6" s="392" t="s">
        <v>5</v>
      </c>
      <c r="C6" s="393"/>
      <c r="D6" s="12">
        <v>840</v>
      </c>
      <c r="E6" s="12" t="s">
        <v>72</v>
      </c>
      <c r="F6" s="12">
        <v>37</v>
      </c>
      <c r="G6" s="12">
        <v>5</v>
      </c>
      <c r="H6" s="9">
        <v>1</v>
      </c>
      <c r="I6" s="12">
        <v>1</v>
      </c>
      <c r="J6" s="12">
        <v>2</v>
      </c>
      <c r="K6" s="12" t="s">
        <v>72</v>
      </c>
      <c r="L6" s="9">
        <v>3</v>
      </c>
      <c r="M6" s="12" t="s">
        <v>257</v>
      </c>
      <c r="N6" s="12" t="s">
        <v>257</v>
      </c>
      <c r="O6" s="134">
        <v>19</v>
      </c>
      <c r="P6" s="12">
        <v>17</v>
      </c>
      <c r="Q6" s="12">
        <v>12</v>
      </c>
      <c r="R6" s="134" t="s">
        <v>72</v>
      </c>
      <c r="S6" s="134" t="s">
        <v>72</v>
      </c>
      <c r="T6" s="134">
        <v>10</v>
      </c>
      <c r="U6" s="134" t="s">
        <v>72</v>
      </c>
      <c r="V6" s="134">
        <v>6</v>
      </c>
      <c r="W6" s="136">
        <v>23</v>
      </c>
    </row>
    <row r="7" spans="1:58" ht="18" customHeight="1">
      <c r="B7" s="206"/>
      <c r="C7" s="207" t="s">
        <v>6</v>
      </c>
      <c r="D7" s="134">
        <v>460</v>
      </c>
      <c r="E7" s="134" t="s">
        <v>409</v>
      </c>
      <c r="F7" s="134">
        <v>19</v>
      </c>
      <c r="G7" s="134">
        <v>4</v>
      </c>
      <c r="H7" s="134">
        <v>1</v>
      </c>
      <c r="I7" s="134" t="s">
        <v>410</v>
      </c>
      <c r="J7" s="134">
        <v>2</v>
      </c>
      <c r="K7" s="134" t="s">
        <v>396</v>
      </c>
      <c r="L7" s="134">
        <v>1</v>
      </c>
      <c r="M7" s="12" t="s">
        <v>257</v>
      </c>
      <c r="N7" s="12" t="s">
        <v>257</v>
      </c>
      <c r="O7" s="134">
        <v>6</v>
      </c>
      <c r="P7" s="134">
        <v>2</v>
      </c>
      <c r="Q7" s="134">
        <v>2</v>
      </c>
      <c r="R7" s="134" t="s">
        <v>411</v>
      </c>
      <c r="S7" s="134" t="s">
        <v>405</v>
      </c>
      <c r="T7" s="134">
        <v>1</v>
      </c>
      <c r="U7" s="134" t="s">
        <v>396</v>
      </c>
      <c r="V7" s="134">
        <v>1</v>
      </c>
      <c r="W7" s="136">
        <v>8</v>
      </c>
    </row>
    <row r="8" spans="1:58" ht="18" customHeight="1">
      <c r="B8" s="206"/>
      <c r="C8" s="207" t="s">
        <v>7</v>
      </c>
      <c r="D8" s="134">
        <v>40</v>
      </c>
      <c r="E8" s="134" t="s">
        <v>72</v>
      </c>
      <c r="F8" s="134">
        <v>2</v>
      </c>
      <c r="G8" s="134" t="s">
        <v>72</v>
      </c>
      <c r="H8" s="134" t="s">
        <v>72</v>
      </c>
      <c r="I8" s="134" t="s">
        <v>72</v>
      </c>
      <c r="J8" s="134" t="s">
        <v>72</v>
      </c>
      <c r="K8" s="134" t="s">
        <v>72</v>
      </c>
      <c r="L8" s="134" t="s">
        <v>72</v>
      </c>
      <c r="M8" s="134" t="s">
        <v>257</v>
      </c>
      <c r="N8" s="134" t="s">
        <v>257</v>
      </c>
      <c r="O8" s="134" t="s">
        <v>72</v>
      </c>
      <c r="P8" s="134" t="s">
        <v>72</v>
      </c>
      <c r="Q8" s="134" t="s">
        <v>72</v>
      </c>
      <c r="R8" s="134" t="s">
        <v>72</v>
      </c>
      <c r="S8" s="134" t="s">
        <v>72</v>
      </c>
      <c r="T8" s="134" t="s">
        <v>72</v>
      </c>
      <c r="U8" s="134" t="s">
        <v>72</v>
      </c>
      <c r="V8" s="134" t="s">
        <v>72</v>
      </c>
      <c r="W8" s="136">
        <v>4</v>
      </c>
    </row>
    <row r="9" spans="1:58" ht="18" customHeight="1">
      <c r="B9" s="206"/>
      <c r="C9" s="207" t="s">
        <v>8</v>
      </c>
      <c r="D9" s="134">
        <v>34</v>
      </c>
      <c r="E9" s="134" t="s">
        <v>72</v>
      </c>
      <c r="F9" s="134" t="s">
        <v>72</v>
      </c>
      <c r="G9" s="134" t="s">
        <v>72</v>
      </c>
      <c r="H9" s="134" t="s">
        <v>72</v>
      </c>
      <c r="I9" s="134" t="s">
        <v>72</v>
      </c>
      <c r="J9" s="134" t="s">
        <v>72</v>
      </c>
      <c r="K9" s="134" t="s">
        <v>72</v>
      </c>
      <c r="L9" s="134" t="s">
        <v>72</v>
      </c>
      <c r="M9" s="134" t="s">
        <v>257</v>
      </c>
      <c r="N9" s="134" t="s">
        <v>257</v>
      </c>
      <c r="O9" s="134" t="s">
        <v>72</v>
      </c>
      <c r="P9" s="134">
        <v>2</v>
      </c>
      <c r="Q9" s="134">
        <v>1</v>
      </c>
      <c r="R9" s="134" t="s">
        <v>72</v>
      </c>
      <c r="S9" s="134" t="s">
        <v>72</v>
      </c>
      <c r="T9" s="134">
        <v>6</v>
      </c>
      <c r="U9" s="134" t="s">
        <v>72</v>
      </c>
      <c r="V9" s="134">
        <v>2</v>
      </c>
      <c r="W9" s="136">
        <v>1</v>
      </c>
    </row>
    <row r="10" spans="1:58" ht="18" customHeight="1">
      <c r="B10" s="206"/>
      <c r="C10" s="207" t="s">
        <v>9</v>
      </c>
      <c r="D10" s="134">
        <v>48</v>
      </c>
      <c r="E10" s="134" t="s">
        <v>72</v>
      </c>
      <c r="F10" s="134">
        <v>2</v>
      </c>
      <c r="G10" s="134" t="s">
        <v>72</v>
      </c>
      <c r="H10" s="134" t="s">
        <v>72</v>
      </c>
      <c r="I10" s="134" t="s">
        <v>72</v>
      </c>
      <c r="J10" s="134" t="s">
        <v>72</v>
      </c>
      <c r="K10" s="134" t="s">
        <v>72</v>
      </c>
      <c r="L10" s="134" t="s">
        <v>72</v>
      </c>
      <c r="M10" s="134" t="s">
        <v>257</v>
      </c>
      <c r="N10" s="134" t="s">
        <v>257</v>
      </c>
      <c r="O10" s="134">
        <v>2</v>
      </c>
      <c r="P10" s="134">
        <v>4</v>
      </c>
      <c r="Q10" s="134">
        <v>2</v>
      </c>
      <c r="R10" s="134" t="s">
        <v>72</v>
      </c>
      <c r="S10" s="134" t="s">
        <v>72</v>
      </c>
      <c r="T10" s="134">
        <v>3</v>
      </c>
      <c r="U10" s="134" t="s">
        <v>72</v>
      </c>
      <c r="V10" s="134">
        <v>1</v>
      </c>
      <c r="W10" s="136">
        <v>2</v>
      </c>
    </row>
    <row r="11" spans="1:58" ht="18" customHeight="1">
      <c r="B11" s="206"/>
      <c r="C11" s="207" t="s">
        <v>10</v>
      </c>
      <c r="D11" s="134">
        <v>24</v>
      </c>
      <c r="E11" s="134" t="s">
        <v>72</v>
      </c>
      <c r="F11" s="134" t="s">
        <v>72</v>
      </c>
      <c r="G11" s="134" t="s">
        <v>72</v>
      </c>
      <c r="H11" s="134" t="s">
        <v>72</v>
      </c>
      <c r="I11" s="134" t="s">
        <v>72</v>
      </c>
      <c r="J11" s="134" t="s">
        <v>72</v>
      </c>
      <c r="K11" s="134" t="s">
        <v>72</v>
      </c>
      <c r="L11" s="134" t="s">
        <v>72</v>
      </c>
      <c r="M11" s="134" t="s">
        <v>257</v>
      </c>
      <c r="N11" s="134" t="s">
        <v>257</v>
      </c>
      <c r="O11" s="134">
        <v>2</v>
      </c>
      <c r="P11" s="134">
        <v>1</v>
      </c>
      <c r="Q11" s="134">
        <v>1</v>
      </c>
      <c r="R11" s="134" t="s">
        <v>72</v>
      </c>
      <c r="S11" s="134" t="s">
        <v>72</v>
      </c>
      <c r="T11" s="134" t="s">
        <v>72</v>
      </c>
      <c r="U11" s="134" t="s">
        <v>72</v>
      </c>
      <c r="V11" s="134" t="s">
        <v>72</v>
      </c>
      <c r="W11" s="136">
        <v>3</v>
      </c>
    </row>
    <row r="12" spans="1:58" ht="18" customHeight="1" thickBot="1">
      <c r="B12" s="146"/>
      <c r="C12" s="147" t="s">
        <v>11</v>
      </c>
      <c r="D12" s="137">
        <v>234</v>
      </c>
      <c r="E12" s="137" t="s">
        <v>396</v>
      </c>
      <c r="F12" s="137">
        <v>14</v>
      </c>
      <c r="G12" s="137">
        <v>1</v>
      </c>
      <c r="H12" s="137" t="s">
        <v>396</v>
      </c>
      <c r="I12" s="137">
        <v>1</v>
      </c>
      <c r="J12" s="137" t="s">
        <v>411</v>
      </c>
      <c r="K12" s="137" t="s">
        <v>411</v>
      </c>
      <c r="L12" s="137">
        <v>2</v>
      </c>
      <c r="M12" s="137" t="s">
        <v>257</v>
      </c>
      <c r="N12" s="137" t="s">
        <v>257</v>
      </c>
      <c r="O12" s="137">
        <v>9</v>
      </c>
      <c r="P12" s="137">
        <v>8</v>
      </c>
      <c r="Q12" s="137">
        <v>6</v>
      </c>
      <c r="R12" s="137" t="s">
        <v>396</v>
      </c>
      <c r="S12" s="137" t="s">
        <v>396</v>
      </c>
      <c r="T12" s="137" t="s">
        <v>412</v>
      </c>
      <c r="U12" s="137" t="s">
        <v>396</v>
      </c>
      <c r="V12" s="137">
        <v>2</v>
      </c>
      <c r="W12" s="141">
        <v>5</v>
      </c>
    </row>
    <row r="13" spans="1:58" ht="14.25" thickBot="1">
      <c r="B13" s="217"/>
      <c r="C13" s="287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18"/>
      <c r="AT13" s="43"/>
      <c r="AU13" s="43"/>
      <c r="AV13" s="43"/>
      <c r="AW13" s="27"/>
      <c r="AX13" s="18"/>
      <c r="AY13" s="27"/>
      <c r="AZ13" s="27"/>
      <c r="BA13" s="27"/>
      <c r="BB13" s="27"/>
      <c r="BC13" s="18"/>
      <c r="BD13" s="18"/>
      <c r="BE13" s="18"/>
      <c r="BF13" s="18"/>
    </row>
    <row r="14" spans="1:58" ht="45" customHeight="1">
      <c r="B14" s="355" t="s">
        <v>0</v>
      </c>
      <c r="C14" s="356"/>
      <c r="D14" s="285" t="s">
        <v>334</v>
      </c>
      <c r="E14" s="285" t="s">
        <v>335</v>
      </c>
      <c r="F14" s="285" t="s">
        <v>336</v>
      </c>
      <c r="G14" s="285" t="s">
        <v>311</v>
      </c>
      <c r="H14" s="285" t="s">
        <v>337</v>
      </c>
      <c r="I14" s="285" t="s">
        <v>338</v>
      </c>
      <c r="J14" s="52" t="s">
        <v>273</v>
      </c>
      <c r="K14" s="285" t="s">
        <v>275</v>
      </c>
      <c r="L14" s="285" t="s">
        <v>339</v>
      </c>
      <c r="M14" s="285" t="s">
        <v>341</v>
      </c>
      <c r="N14" s="52" t="s">
        <v>342</v>
      </c>
      <c r="O14" s="285" t="s">
        <v>343</v>
      </c>
      <c r="P14" s="285" t="s">
        <v>344</v>
      </c>
      <c r="Q14" s="285" t="s">
        <v>345</v>
      </c>
      <c r="R14" s="285" t="s">
        <v>346</v>
      </c>
      <c r="S14" s="285" t="s">
        <v>347</v>
      </c>
      <c r="T14" s="285" t="s">
        <v>348</v>
      </c>
      <c r="U14" s="285" t="s">
        <v>349</v>
      </c>
      <c r="V14" s="52" t="s">
        <v>274</v>
      </c>
      <c r="W14" s="52" t="s">
        <v>276</v>
      </c>
      <c r="X14" s="133" t="s">
        <v>277</v>
      </c>
    </row>
    <row r="15" spans="1:58" ht="18" customHeight="1">
      <c r="B15" s="392" t="s">
        <v>5</v>
      </c>
      <c r="C15" s="393"/>
      <c r="D15" s="134">
        <v>58</v>
      </c>
      <c r="E15" s="134">
        <v>28</v>
      </c>
      <c r="F15" s="134" t="s">
        <v>257</v>
      </c>
      <c r="G15" s="135">
        <v>9</v>
      </c>
      <c r="H15" s="134">
        <v>83</v>
      </c>
      <c r="I15" s="135">
        <v>39</v>
      </c>
      <c r="J15" s="134">
        <v>49</v>
      </c>
      <c r="K15" s="134">
        <v>17</v>
      </c>
      <c r="L15" s="134">
        <v>38</v>
      </c>
      <c r="M15" s="134">
        <v>49</v>
      </c>
      <c r="N15" s="134">
        <v>18</v>
      </c>
      <c r="O15" s="134">
        <v>69</v>
      </c>
      <c r="P15" s="134">
        <v>43</v>
      </c>
      <c r="Q15" s="134">
        <v>51</v>
      </c>
      <c r="R15" s="129">
        <v>35</v>
      </c>
      <c r="S15" s="12">
        <v>12</v>
      </c>
      <c r="T15" s="134">
        <v>1</v>
      </c>
      <c r="U15" s="134">
        <v>45</v>
      </c>
      <c r="V15" s="134">
        <v>225</v>
      </c>
      <c r="W15" s="134" t="s">
        <v>72</v>
      </c>
      <c r="X15" s="136">
        <v>45</v>
      </c>
    </row>
    <row r="16" spans="1:58" ht="18" customHeight="1">
      <c r="B16" s="206"/>
      <c r="C16" s="207" t="s">
        <v>6</v>
      </c>
      <c r="D16" s="134">
        <v>30</v>
      </c>
      <c r="E16" s="134">
        <v>16</v>
      </c>
      <c r="F16" s="134" t="s">
        <v>413</v>
      </c>
      <c r="G16" s="134">
        <v>6</v>
      </c>
      <c r="H16" s="134">
        <v>51</v>
      </c>
      <c r="I16" s="134">
        <v>19</v>
      </c>
      <c r="J16" s="134">
        <v>28</v>
      </c>
      <c r="K16" s="134">
        <v>5</v>
      </c>
      <c r="L16" s="134">
        <v>13</v>
      </c>
      <c r="M16" s="134">
        <v>23</v>
      </c>
      <c r="N16" s="134">
        <v>12</v>
      </c>
      <c r="O16" s="134">
        <v>26</v>
      </c>
      <c r="P16" s="134">
        <v>20</v>
      </c>
      <c r="Q16" s="134">
        <v>17</v>
      </c>
      <c r="R16" s="129">
        <v>17</v>
      </c>
      <c r="S16" s="134">
        <v>6</v>
      </c>
      <c r="T16" s="134">
        <v>1</v>
      </c>
      <c r="U16" s="134">
        <v>43</v>
      </c>
      <c r="V16" s="134">
        <v>80</v>
      </c>
      <c r="W16" s="134" t="s">
        <v>72</v>
      </c>
      <c r="X16" s="136">
        <v>17</v>
      </c>
    </row>
    <row r="17" spans="2:24" ht="18" customHeight="1">
      <c r="B17" s="206"/>
      <c r="C17" s="207" t="s">
        <v>7</v>
      </c>
      <c r="D17" s="134">
        <v>2</v>
      </c>
      <c r="E17" s="134">
        <v>1</v>
      </c>
      <c r="F17" s="134" t="s">
        <v>257</v>
      </c>
      <c r="G17" s="134" t="s">
        <v>72</v>
      </c>
      <c r="H17" s="134">
        <v>3</v>
      </c>
      <c r="I17" s="134">
        <v>1</v>
      </c>
      <c r="J17" s="134" t="s">
        <v>72</v>
      </c>
      <c r="K17" s="134">
        <v>1</v>
      </c>
      <c r="L17" s="134" t="s">
        <v>72</v>
      </c>
      <c r="M17" s="134">
        <v>2</v>
      </c>
      <c r="N17" s="134" t="s">
        <v>72</v>
      </c>
      <c r="O17" s="134" t="s">
        <v>72</v>
      </c>
      <c r="P17" s="134">
        <v>1</v>
      </c>
      <c r="Q17" s="134">
        <v>2</v>
      </c>
      <c r="R17" s="134" t="s">
        <v>72</v>
      </c>
      <c r="S17" s="134" t="s">
        <v>72</v>
      </c>
      <c r="T17" s="134" t="s">
        <v>72</v>
      </c>
      <c r="U17" s="134" t="s">
        <v>72</v>
      </c>
      <c r="V17" s="134">
        <v>18</v>
      </c>
      <c r="W17" s="134" t="s">
        <v>72</v>
      </c>
      <c r="X17" s="136">
        <v>12</v>
      </c>
    </row>
    <row r="18" spans="2:24" ht="18" customHeight="1">
      <c r="B18" s="206"/>
      <c r="C18" s="207" t="s">
        <v>8</v>
      </c>
      <c r="D18" s="134">
        <v>4</v>
      </c>
      <c r="E18" s="134">
        <v>2</v>
      </c>
      <c r="F18" s="134" t="s">
        <v>257</v>
      </c>
      <c r="G18" s="134" t="s">
        <v>72</v>
      </c>
      <c r="H18" s="134">
        <v>5</v>
      </c>
      <c r="I18" s="134">
        <v>3</v>
      </c>
      <c r="J18" s="134">
        <v>1</v>
      </c>
      <c r="K18" s="134" t="s">
        <v>72</v>
      </c>
      <c r="L18" s="134">
        <v>2</v>
      </c>
      <c r="M18" s="134">
        <v>5</v>
      </c>
      <c r="N18" s="134" t="s">
        <v>72</v>
      </c>
      <c r="O18" s="134">
        <v>9</v>
      </c>
      <c r="P18" s="134">
        <v>1</v>
      </c>
      <c r="Q18" s="134">
        <v>2</v>
      </c>
      <c r="R18" s="134">
        <v>2</v>
      </c>
      <c r="S18" s="134" t="s">
        <v>72</v>
      </c>
      <c r="T18" s="134" t="s">
        <v>72</v>
      </c>
      <c r="U18" s="134" t="s">
        <v>72</v>
      </c>
      <c r="V18" s="134">
        <v>11</v>
      </c>
      <c r="W18" s="134" t="s">
        <v>72</v>
      </c>
      <c r="X18" s="136">
        <v>3</v>
      </c>
    </row>
    <row r="19" spans="2:24" ht="18" customHeight="1">
      <c r="B19" s="206"/>
      <c r="C19" s="207" t="s">
        <v>9</v>
      </c>
      <c r="D19" s="134" t="s">
        <v>72</v>
      </c>
      <c r="E19" s="134">
        <v>1</v>
      </c>
      <c r="F19" s="134" t="s">
        <v>257</v>
      </c>
      <c r="G19" s="134">
        <v>3</v>
      </c>
      <c r="H19" s="134">
        <v>3</v>
      </c>
      <c r="I19" s="134">
        <v>2</v>
      </c>
      <c r="J19" s="134">
        <v>2</v>
      </c>
      <c r="K19" s="134" t="s">
        <v>72</v>
      </c>
      <c r="L19" s="134">
        <v>3</v>
      </c>
      <c r="M19" s="134">
        <v>1</v>
      </c>
      <c r="N19" s="134" t="s">
        <v>72</v>
      </c>
      <c r="O19" s="134">
        <v>5</v>
      </c>
      <c r="P19" s="134">
        <v>2</v>
      </c>
      <c r="Q19" s="134">
        <v>3</v>
      </c>
      <c r="R19" s="129" t="s">
        <v>72</v>
      </c>
      <c r="S19" s="134" t="s">
        <v>72</v>
      </c>
      <c r="T19" s="134" t="s">
        <v>72</v>
      </c>
      <c r="U19" s="134" t="s">
        <v>72</v>
      </c>
      <c r="V19" s="134">
        <v>6</v>
      </c>
      <c r="W19" s="134" t="s">
        <v>72</v>
      </c>
      <c r="X19" s="136">
        <v>1</v>
      </c>
    </row>
    <row r="20" spans="2:24" ht="18" customHeight="1">
      <c r="B20" s="206"/>
      <c r="C20" s="207" t="s">
        <v>10</v>
      </c>
      <c r="D20" s="134">
        <v>14</v>
      </c>
      <c r="E20" s="134">
        <v>6</v>
      </c>
      <c r="F20" s="134" t="s">
        <v>257</v>
      </c>
      <c r="G20" s="134" t="s">
        <v>72</v>
      </c>
      <c r="H20" s="134">
        <v>16</v>
      </c>
      <c r="I20" s="134">
        <v>11</v>
      </c>
      <c r="J20" s="134">
        <v>12</v>
      </c>
      <c r="K20" s="134">
        <v>8</v>
      </c>
      <c r="L20" s="134">
        <v>3</v>
      </c>
      <c r="M20" s="134">
        <v>11</v>
      </c>
      <c r="N20" s="134">
        <v>6</v>
      </c>
      <c r="O20" s="134">
        <v>8</v>
      </c>
      <c r="P20" s="134">
        <v>7</v>
      </c>
      <c r="Q20" s="134">
        <v>16</v>
      </c>
      <c r="R20" s="134">
        <v>6</v>
      </c>
      <c r="S20" s="134">
        <v>1</v>
      </c>
      <c r="T20" s="134" t="s">
        <v>72</v>
      </c>
      <c r="U20" s="134" t="s">
        <v>72</v>
      </c>
      <c r="V20" s="134">
        <v>80</v>
      </c>
      <c r="W20" s="134" t="s">
        <v>72</v>
      </c>
      <c r="X20" s="136">
        <v>7</v>
      </c>
    </row>
    <row r="21" spans="2:24" ht="18" customHeight="1" thickBot="1">
      <c r="B21" s="146"/>
      <c r="C21" s="147" t="s">
        <v>11</v>
      </c>
      <c r="D21" s="137">
        <v>8</v>
      </c>
      <c r="E21" s="137">
        <v>2</v>
      </c>
      <c r="F21" s="137" t="s">
        <v>414</v>
      </c>
      <c r="G21" s="137" t="s">
        <v>396</v>
      </c>
      <c r="H21" s="137">
        <v>5</v>
      </c>
      <c r="I21" s="137">
        <v>3</v>
      </c>
      <c r="J21" s="137">
        <v>6</v>
      </c>
      <c r="K21" s="137">
        <v>3</v>
      </c>
      <c r="L21" s="137">
        <v>17</v>
      </c>
      <c r="M21" s="137">
        <v>7</v>
      </c>
      <c r="N21" s="137" t="s">
        <v>415</v>
      </c>
      <c r="O21" s="137">
        <v>21</v>
      </c>
      <c r="P21" s="137">
        <v>12</v>
      </c>
      <c r="Q21" s="137">
        <v>11</v>
      </c>
      <c r="R21" s="137">
        <v>10</v>
      </c>
      <c r="S21" s="137">
        <v>5</v>
      </c>
      <c r="T21" s="137" t="s">
        <v>416</v>
      </c>
      <c r="U21" s="137">
        <v>2</v>
      </c>
      <c r="V21" s="137">
        <v>30</v>
      </c>
      <c r="W21" s="137" t="s">
        <v>72</v>
      </c>
      <c r="X21" s="141">
        <v>5</v>
      </c>
    </row>
    <row r="22" spans="2:24" ht="14.25" thickBot="1"/>
    <row r="23" spans="2:24" ht="45" customHeight="1">
      <c r="B23" s="355" t="s">
        <v>0</v>
      </c>
      <c r="C23" s="356"/>
      <c r="D23" s="285" t="s">
        <v>281</v>
      </c>
      <c r="E23" s="285" t="s">
        <v>282</v>
      </c>
      <c r="F23" s="285" t="s">
        <v>350</v>
      </c>
      <c r="G23" s="285" t="s">
        <v>351</v>
      </c>
      <c r="H23" s="285" t="s">
        <v>352</v>
      </c>
      <c r="I23" s="285" t="s">
        <v>353</v>
      </c>
      <c r="J23" s="285" t="s">
        <v>354</v>
      </c>
      <c r="K23" s="285" t="s">
        <v>355</v>
      </c>
      <c r="L23" s="285" t="s">
        <v>356</v>
      </c>
      <c r="M23" s="285" t="s">
        <v>357</v>
      </c>
      <c r="N23" s="285" t="s">
        <v>283</v>
      </c>
      <c r="O23" s="52" t="s">
        <v>278</v>
      </c>
      <c r="P23" s="52" t="s">
        <v>279</v>
      </c>
      <c r="Q23" s="52" t="s">
        <v>280</v>
      </c>
      <c r="R23" s="285" t="s">
        <v>284</v>
      </c>
      <c r="S23" s="285" t="s">
        <v>285</v>
      </c>
      <c r="T23" s="285" t="s">
        <v>286</v>
      </c>
      <c r="U23" s="133" t="s">
        <v>358</v>
      </c>
    </row>
    <row r="24" spans="2:24" ht="18" customHeight="1">
      <c r="B24" s="392" t="s">
        <v>5</v>
      </c>
      <c r="C24" s="393"/>
      <c r="D24" s="134" t="s">
        <v>257</v>
      </c>
      <c r="E24" s="113">
        <v>56</v>
      </c>
      <c r="F24" s="113">
        <v>103</v>
      </c>
      <c r="G24" s="113">
        <v>1</v>
      </c>
      <c r="H24" s="134">
        <v>3</v>
      </c>
      <c r="I24" s="134" t="s">
        <v>72</v>
      </c>
      <c r="J24" s="134" t="s">
        <v>257</v>
      </c>
      <c r="K24" s="134" t="s">
        <v>257</v>
      </c>
      <c r="L24" s="12">
        <v>103</v>
      </c>
      <c r="M24" s="134" t="s">
        <v>257</v>
      </c>
      <c r="N24" s="134" t="s">
        <v>257</v>
      </c>
      <c r="O24" s="134" t="s">
        <v>257</v>
      </c>
      <c r="P24" s="134" t="s">
        <v>72</v>
      </c>
      <c r="Q24" s="134">
        <v>37</v>
      </c>
      <c r="R24" s="134">
        <v>37</v>
      </c>
      <c r="S24" s="134">
        <v>1</v>
      </c>
      <c r="T24" s="134">
        <v>3</v>
      </c>
      <c r="U24" s="136">
        <v>1</v>
      </c>
    </row>
    <row r="25" spans="2:24" ht="18" customHeight="1">
      <c r="B25" s="206"/>
      <c r="C25" s="207" t="s">
        <v>6</v>
      </c>
      <c r="D25" s="134" t="s">
        <v>257</v>
      </c>
      <c r="E25" s="134">
        <v>36</v>
      </c>
      <c r="F25" s="113">
        <v>90</v>
      </c>
      <c r="G25" s="113" t="s">
        <v>72</v>
      </c>
      <c r="H25" s="134">
        <v>3</v>
      </c>
      <c r="I25" s="134" t="s">
        <v>72</v>
      </c>
      <c r="J25" s="134" t="s">
        <v>257</v>
      </c>
      <c r="K25" s="134" t="s">
        <v>257</v>
      </c>
      <c r="L25" s="134">
        <v>30</v>
      </c>
      <c r="M25" s="134" t="s">
        <v>257</v>
      </c>
      <c r="N25" s="134" t="s">
        <v>257</v>
      </c>
      <c r="O25" s="134" t="s">
        <v>257</v>
      </c>
      <c r="P25" s="134" t="s">
        <v>72</v>
      </c>
      <c r="Q25" s="134">
        <v>12</v>
      </c>
      <c r="R25" s="134">
        <v>11</v>
      </c>
      <c r="S25" s="134" t="s">
        <v>72</v>
      </c>
      <c r="T25" s="134">
        <v>1</v>
      </c>
      <c r="U25" s="136">
        <v>1</v>
      </c>
    </row>
    <row r="26" spans="2:24" ht="18" customHeight="1">
      <c r="B26" s="206"/>
      <c r="C26" s="207" t="s">
        <v>7</v>
      </c>
      <c r="D26" s="129" t="s">
        <v>257</v>
      </c>
      <c r="E26" s="134" t="s">
        <v>72</v>
      </c>
      <c r="F26" s="134" t="s">
        <v>72</v>
      </c>
      <c r="G26" s="134" t="s">
        <v>72</v>
      </c>
      <c r="H26" s="134" t="s">
        <v>72</v>
      </c>
      <c r="I26" s="134" t="s">
        <v>72</v>
      </c>
      <c r="J26" s="134" t="s">
        <v>257</v>
      </c>
      <c r="K26" s="134" t="s">
        <v>257</v>
      </c>
      <c r="L26" s="134" t="s">
        <v>72</v>
      </c>
      <c r="M26" s="134" t="s">
        <v>257</v>
      </c>
      <c r="N26" s="134" t="s">
        <v>257</v>
      </c>
      <c r="O26" s="134" t="s">
        <v>257</v>
      </c>
      <c r="P26" s="134" t="s">
        <v>72</v>
      </c>
      <c r="Q26" s="129">
        <v>5</v>
      </c>
      <c r="R26" s="129" t="s">
        <v>72</v>
      </c>
      <c r="S26" s="129" t="s">
        <v>72</v>
      </c>
      <c r="T26" s="129">
        <v>1</v>
      </c>
      <c r="U26" s="132" t="s">
        <v>72</v>
      </c>
    </row>
    <row r="27" spans="2:24" ht="18" customHeight="1">
      <c r="B27" s="206"/>
      <c r="C27" s="207" t="s">
        <v>8</v>
      </c>
      <c r="D27" s="129" t="s">
        <v>257</v>
      </c>
      <c r="E27" s="134" t="s">
        <v>72</v>
      </c>
      <c r="F27" s="134" t="s">
        <v>72</v>
      </c>
      <c r="G27" s="134" t="s">
        <v>72</v>
      </c>
      <c r="H27" s="134" t="s">
        <v>72</v>
      </c>
      <c r="I27" s="134" t="s">
        <v>72</v>
      </c>
      <c r="J27" s="134" t="s">
        <v>257</v>
      </c>
      <c r="K27" s="134" t="s">
        <v>257</v>
      </c>
      <c r="L27" s="134">
        <v>1</v>
      </c>
      <c r="M27" s="134" t="s">
        <v>257</v>
      </c>
      <c r="N27" s="134" t="s">
        <v>257</v>
      </c>
      <c r="O27" s="134" t="s">
        <v>257</v>
      </c>
      <c r="P27" s="134" t="s">
        <v>72</v>
      </c>
      <c r="Q27" s="129">
        <v>4</v>
      </c>
      <c r="R27" s="129" t="s">
        <v>72</v>
      </c>
      <c r="S27" s="129" t="s">
        <v>72</v>
      </c>
      <c r="T27" s="129" t="s">
        <v>72</v>
      </c>
      <c r="U27" s="132" t="s">
        <v>72</v>
      </c>
    </row>
    <row r="28" spans="2:24" ht="18" customHeight="1">
      <c r="B28" s="206"/>
      <c r="C28" s="207" t="s">
        <v>9</v>
      </c>
      <c r="D28" s="129" t="s">
        <v>257</v>
      </c>
      <c r="E28" s="134" t="s">
        <v>72</v>
      </c>
      <c r="F28" s="134" t="s">
        <v>72</v>
      </c>
      <c r="G28" s="134" t="s">
        <v>72</v>
      </c>
      <c r="H28" s="134" t="s">
        <v>72</v>
      </c>
      <c r="I28" s="134" t="s">
        <v>72</v>
      </c>
      <c r="J28" s="134" t="s">
        <v>257</v>
      </c>
      <c r="K28" s="134" t="s">
        <v>257</v>
      </c>
      <c r="L28" s="134">
        <v>1</v>
      </c>
      <c r="M28" s="134" t="s">
        <v>257</v>
      </c>
      <c r="N28" s="134" t="s">
        <v>257</v>
      </c>
      <c r="O28" s="134" t="s">
        <v>257</v>
      </c>
      <c r="P28" s="134" t="s">
        <v>72</v>
      </c>
      <c r="Q28" s="129">
        <v>1</v>
      </c>
      <c r="R28" s="129">
        <v>2</v>
      </c>
      <c r="S28" s="129" t="s">
        <v>72</v>
      </c>
      <c r="T28" s="129" t="s">
        <v>72</v>
      </c>
      <c r="U28" s="132" t="s">
        <v>72</v>
      </c>
    </row>
    <row r="29" spans="2:24" ht="18" customHeight="1">
      <c r="B29" s="206"/>
      <c r="C29" s="207" t="s">
        <v>10</v>
      </c>
      <c r="D29" s="129" t="s">
        <v>257</v>
      </c>
      <c r="E29" s="134">
        <v>4</v>
      </c>
      <c r="F29" s="113">
        <v>2</v>
      </c>
      <c r="G29" s="113" t="s">
        <v>72</v>
      </c>
      <c r="H29" s="134" t="s">
        <v>72</v>
      </c>
      <c r="I29" s="129" t="s">
        <v>72</v>
      </c>
      <c r="J29" s="134" t="s">
        <v>257</v>
      </c>
      <c r="K29" s="134" t="s">
        <v>257</v>
      </c>
      <c r="L29" s="134">
        <v>45</v>
      </c>
      <c r="M29" s="134" t="s">
        <v>257</v>
      </c>
      <c r="N29" s="129" t="s">
        <v>257</v>
      </c>
      <c r="O29" s="129" t="s">
        <v>257</v>
      </c>
      <c r="P29" s="129" t="s">
        <v>72</v>
      </c>
      <c r="Q29" s="129">
        <v>9</v>
      </c>
      <c r="R29" s="129">
        <v>6</v>
      </c>
      <c r="S29" s="129" t="s">
        <v>72</v>
      </c>
      <c r="T29" s="129">
        <v>1</v>
      </c>
      <c r="U29" s="132" t="s">
        <v>72</v>
      </c>
    </row>
    <row r="30" spans="2:24" ht="18" customHeight="1" thickBot="1">
      <c r="B30" s="146"/>
      <c r="C30" s="147" t="s">
        <v>11</v>
      </c>
      <c r="D30" s="138" t="s">
        <v>257</v>
      </c>
      <c r="E30" s="139">
        <v>16</v>
      </c>
      <c r="F30" s="139">
        <v>11</v>
      </c>
      <c r="G30" s="139">
        <v>1</v>
      </c>
      <c r="H30" s="137" t="s">
        <v>72</v>
      </c>
      <c r="I30" s="138" t="s">
        <v>72</v>
      </c>
      <c r="J30" s="137" t="s">
        <v>257</v>
      </c>
      <c r="K30" s="137" t="s">
        <v>257</v>
      </c>
      <c r="L30" s="137">
        <v>26</v>
      </c>
      <c r="M30" s="137" t="s">
        <v>257</v>
      </c>
      <c r="N30" s="138" t="s">
        <v>257</v>
      </c>
      <c r="O30" s="138" t="s">
        <v>257</v>
      </c>
      <c r="P30" s="138" t="s">
        <v>72</v>
      </c>
      <c r="Q30" s="138">
        <v>6</v>
      </c>
      <c r="R30" s="138">
        <v>18</v>
      </c>
      <c r="S30" s="138">
        <v>1</v>
      </c>
      <c r="T30" s="138" t="s">
        <v>72</v>
      </c>
      <c r="U30" s="140" t="s">
        <v>72</v>
      </c>
    </row>
    <row r="31" spans="2:24">
      <c r="B31" s="47"/>
      <c r="C31" s="47" t="s">
        <v>361</v>
      </c>
      <c r="D31" s="53"/>
      <c r="E31" s="54"/>
      <c r="F31" s="54"/>
      <c r="G31" s="32"/>
      <c r="H31" s="54"/>
      <c r="I31" s="54"/>
      <c r="J31" s="54"/>
      <c r="K31" s="43"/>
      <c r="L31" s="43"/>
      <c r="M31" s="43"/>
      <c r="N31" s="43"/>
      <c r="O31" s="55"/>
      <c r="P31" s="55"/>
      <c r="Q31" s="55"/>
      <c r="R31" s="55"/>
    </row>
    <row r="32" spans="2:24">
      <c r="C32" s="77" t="s">
        <v>362</v>
      </c>
    </row>
    <row r="33" spans="3:3">
      <c r="C33" s="77" t="s">
        <v>294</v>
      </c>
    </row>
    <row r="34" spans="3:3">
      <c r="C34" s="311"/>
    </row>
  </sheetData>
  <mergeCells count="6">
    <mergeCell ref="B24:C24"/>
    <mergeCell ref="B5:C5"/>
    <mergeCell ref="B6:C6"/>
    <mergeCell ref="B14:C14"/>
    <mergeCell ref="B15:C15"/>
    <mergeCell ref="B23:C23"/>
  </mergeCells>
  <phoneticPr fontId="2"/>
  <pageMargins left="0.23622047244094491" right="0.23622047244094491" top="0.74803149606299213" bottom="0.74803149606299213" header="0.31496062992125984" footer="0.31496062992125984"/>
  <pageSetup paperSize="9" scale="58" orientation="portrait" r:id="rId1"/>
  <headerFooter>
    <oddFooter>&amp;C&amp;F / &amp;A&amp;R&amp;P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G30"/>
  <sheetViews>
    <sheetView topLeftCell="A19" workbookViewId="0">
      <selection activeCell="K16" sqref="K16"/>
    </sheetView>
  </sheetViews>
  <sheetFormatPr defaultColWidth="8.875" defaultRowHeight="13.5"/>
  <cols>
    <col min="1" max="1" width="2.75" style="194" customWidth="1"/>
    <col min="2" max="2" width="8.375" style="194" customWidth="1"/>
    <col min="3" max="3" width="2.125" style="194" customWidth="1"/>
    <col min="4" max="4" width="11.25" style="194" customWidth="1"/>
    <col min="5" max="33" width="6" style="194" customWidth="1"/>
    <col min="34" max="16384" width="8.875" style="194"/>
  </cols>
  <sheetData>
    <row r="1" spans="1:33" s="187" customFormat="1" ht="17.25">
      <c r="A1" s="187" t="s">
        <v>258</v>
      </c>
    </row>
    <row r="2" spans="1:33" ht="17.25">
      <c r="B2" s="192" t="s">
        <v>456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33">
      <c r="B3" s="195" t="s">
        <v>363</v>
      </c>
      <c r="C3" s="196"/>
      <c r="D3" s="196"/>
      <c r="E3" s="196"/>
      <c r="F3" s="196"/>
    </row>
    <row r="4" spans="1:33" ht="14.25" thickBot="1">
      <c r="B4" s="195" t="s">
        <v>14</v>
      </c>
      <c r="C4" s="196"/>
      <c r="D4" s="196"/>
      <c r="E4" s="196"/>
      <c r="F4" s="196"/>
    </row>
    <row r="5" spans="1:33" s="228" customFormat="1" ht="18.75" customHeight="1">
      <c r="B5" s="400" t="s">
        <v>308</v>
      </c>
      <c r="C5" s="395" t="s">
        <v>307</v>
      </c>
      <c r="D5" s="395"/>
      <c r="E5" s="407" t="s">
        <v>39</v>
      </c>
      <c r="F5" s="404" t="s">
        <v>38</v>
      </c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6"/>
      <c r="T5" s="395" t="s">
        <v>37</v>
      </c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6"/>
    </row>
    <row r="6" spans="1:33" s="228" customFormat="1" ht="18.75" customHeight="1">
      <c r="B6" s="401"/>
      <c r="C6" s="399"/>
      <c r="D6" s="399"/>
      <c r="E6" s="408"/>
      <c r="F6" s="229" t="s">
        <v>36</v>
      </c>
      <c r="G6" s="230" t="s">
        <v>312</v>
      </c>
      <c r="H6" s="230" t="s">
        <v>313</v>
      </c>
      <c r="I6" s="230" t="s">
        <v>314</v>
      </c>
      <c r="J6" s="230" t="s">
        <v>315</v>
      </c>
      <c r="K6" s="230" t="s">
        <v>316</v>
      </c>
      <c r="L6" s="230" t="s">
        <v>317</v>
      </c>
      <c r="M6" s="230" t="s">
        <v>318</v>
      </c>
      <c r="N6" s="230" t="s">
        <v>319</v>
      </c>
      <c r="O6" s="230" t="s">
        <v>320</v>
      </c>
      <c r="P6" s="230" t="s">
        <v>321</v>
      </c>
      <c r="Q6" s="230" t="s">
        <v>322</v>
      </c>
      <c r="R6" s="230" t="s">
        <v>323</v>
      </c>
      <c r="S6" s="230" t="s">
        <v>324</v>
      </c>
      <c r="T6" s="229" t="s">
        <v>36</v>
      </c>
      <c r="U6" s="230" t="s">
        <v>312</v>
      </c>
      <c r="V6" s="230" t="s">
        <v>313</v>
      </c>
      <c r="W6" s="230" t="s">
        <v>314</v>
      </c>
      <c r="X6" s="230" t="s">
        <v>315</v>
      </c>
      <c r="Y6" s="230" t="s">
        <v>316</v>
      </c>
      <c r="Z6" s="230" t="s">
        <v>317</v>
      </c>
      <c r="AA6" s="230" t="s">
        <v>318</v>
      </c>
      <c r="AB6" s="230" t="s">
        <v>319</v>
      </c>
      <c r="AC6" s="230" t="s">
        <v>320</v>
      </c>
      <c r="AD6" s="230" t="s">
        <v>321</v>
      </c>
      <c r="AE6" s="230" t="s">
        <v>322</v>
      </c>
      <c r="AF6" s="230" t="s">
        <v>323</v>
      </c>
      <c r="AG6" s="236" t="s">
        <v>324</v>
      </c>
    </row>
    <row r="7" spans="1:33" ht="18.75" customHeight="1">
      <c r="B7" s="402" t="s">
        <v>35</v>
      </c>
      <c r="C7" s="397" t="s">
        <v>5</v>
      </c>
      <c r="D7" s="398"/>
      <c r="E7" s="231">
        <v>3821</v>
      </c>
      <c r="F7" s="231">
        <v>1800</v>
      </c>
      <c r="G7" s="231">
        <v>50</v>
      </c>
      <c r="H7" s="231">
        <v>26</v>
      </c>
      <c r="I7" s="231">
        <v>19</v>
      </c>
      <c r="J7" s="231">
        <v>24</v>
      </c>
      <c r="K7" s="231">
        <v>40</v>
      </c>
      <c r="L7" s="231">
        <v>45</v>
      </c>
      <c r="M7" s="231">
        <v>69</v>
      </c>
      <c r="N7" s="231">
        <v>93</v>
      </c>
      <c r="O7" s="231">
        <v>115</v>
      </c>
      <c r="P7" s="231">
        <v>202</v>
      </c>
      <c r="Q7" s="231">
        <v>235</v>
      </c>
      <c r="R7" s="231">
        <v>300</v>
      </c>
      <c r="S7" s="232">
        <v>582</v>
      </c>
      <c r="T7" s="232">
        <v>2021</v>
      </c>
      <c r="U7" s="232">
        <v>29</v>
      </c>
      <c r="V7" s="232">
        <v>13</v>
      </c>
      <c r="W7" s="232">
        <v>12</v>
      </c>
      <c r="X7" s="232">
        <v>31</v>
      </c>
      <c r="Y7" s="232">
        <v>39</v>
      </c>
      <c r="Z7" s="232">
        <v>43</v>
      </c>
      <c r="AA7" s="232">
        <v>74</v>
      </c>
      <c r="AB7" s="232">
        <v>114</v>
      </c>
      <c r="AC7" s="232">
        <v>179</v>
      </c>
      <c r="AD7" s="232">
        <v>239</v>
      </c>
      <c r="AE7" s="232">
        <v>283</v>
      </c>
      <c r="AF7" s="232">
        <v>348</v>
      </c>
      <c r="AG7" s="237">
        <v>617</v>
      </c>
    </row>
    <row r="8" spans="1:33" ht="18.75" customHeight="1">
      <c r="B8" s="402"/>
      <c r="C8" s="242"/>
      <c r="D8" s="243" t="s">
        <v>6</v>
      </c>
      <c r="E8" s="231">
        <v>2143</v>
      </c>
      <c r="F8" s="231">
        <v>1010</v>
      </c>
      <c r="G8" s="231">
        <v>31</v>
      </c>
      <c r="H8" s="231">
        <v>21</v>
      </c>
      <c r="I8" s="231">
        <v>13</v>
      </c>
      <c r="J8" s="231">
        <v>18</v>
      </c>
      <c r="K8" s="231">
        <v>25</v>
      </c>
      <c r="L8" s="231">
        <v>27</v>
      </c>
      <c r="M8" s="231">
        <v>45</v>
      </c>
      <c r="N8" s="231">
        <v>58</v>
      </c>
      <c r="O8" s="231">
        <v>68</v>
      </c>
      <c r="P8" s="231">
        <v>104</v>
      </c>
      <c r="Q8" s="231">
        <v>128</v>
      </c>
      <c r="R8" s="231">
        <v>161</v>
      </c>
      <c r="S8" s="231">
        <v>311</v>
      </c>
      <c r="T8" s="231">
        <v>1133</v>
      </c>
      <c r="U8" s="231">
        <v>21</v>
      </c>
      <c r="V8" s="231">
        <v>10</v>
      </c>
      <c r="W8" s="231">
        <v>7</v>
      </c>
      <c r="X8" s="231">
        <v>14</v>
      </c>
      <c r="Y8" s="231">
        <v>26</v>
      </c>
      <c r="Z8" s="231">
        <v>26</v>
      </c>
      <c r="AA8" s="231">
        <v>43</v>
      </c>
      <c r="AB8" s="231">
        <v>63</v>
      </c>
      <c r="AC8" s="231">
        <v>90</v>
      </c>
      <c r="AD8" s="231">
        <v>132</v>
      </c>
      <c r="AE8" s="231">
        <v>154</v>
      </c>
      <c r="AF8" s="231">
        <v>181</v>
      </c>
      <c r="AG8" s="238">
        <v>366</v>
      </c>
    </row>
    <row r="9" spans="1:33" ht="18.75" customHeight="1">
      <c r="B9" s="402"/>
      <c r="C9" s="242"/>
      <c r="D9" s="243" t="s">
        <v>7</v>
      </c>
      <c r="E9" s="231">
        <v>145</v>
      </c>
      <c r="F9" s="231">
        <v>67</v>
      </c>
      <c r="G9" s="231">
        <v>1</v>
      </c>
      <c r="H9" s="231" t="s">
        <v>73</v>
      </c>
      <c r="I9" s="231">
        <v>2</v>
      </c>
      <c r="J9" s="231" t="s">
        <v>26</v>
      </c>
      <c r="K9" s="231" t="s">
        <v>26</v>
      </c>
      <c r="L9" s="231" t="s">
        <v>73</v>
      </c>
      <c r="M9" s="231">
        <v>3</v>
      </c>
      <c r="N9" s="231">
        <v>3</v>
      </c>
      <c r="O9" s="231">
        <v>2</v>
      </c>
      <c r="P9" s="231">
        <v>5</v>
      </c>
      <c r="Q9" s="231">
        <v>9</v>
      </c>
      <c r="R9" s="231">
        <v>13</v>
      </c>
      <c r="S9" s="231">
        <v>29</v>
      </c>
      <c r="T9" s="231">
        <v>78</v>
      </c>
      <c r="U9" s="231" t="s">
        <v>26</v>
      </c>
      <c r="V9" s="231" t="s">
        <v>26</v>
      </c>
      <c r="W9" s="231" t="s">
        <v>26</v>
      </c>
      <c r="X9" s="231">
        <v>2</v>
      </c>
      <c r="Y9" s="231">
        <v>1</v>
      </c>
      <c r="Z9" s="231">
        <v>1</v>
      </c>
      <c r="AA9" s="231">
        <v>2</v>
      </c>
      <c r="AB9" s="231">
        <v>1</v>
      </c>
      <c r="AC9" s="231">
        <v>5</v>
      </c>
      <c r="AD9" s="231">
        <v>12</v>
      </c>
      <c r="AE9" s="231">
        <v>16</v>
      </c>
      <c r="AF9" s="231">
        <v>20</v>
      </c>
      <c r="AG9" s="238">
        <v>18</v>
      </c>
    </row>
    <row r="10" spans="1:33" ht="18.75" customHeight="1">
      <c r="B10" s="402"/>
      <c r="C10" s="242"/>
      <c r="D10" s="243" t="s">
        <v>8</v>
      </c>
      <c r="E10" s="231">
        <v>134</v>
      </c>
      <c r="F10" s="231">
        <v>75</v>
      </c>
      <c r="G10" s="231" t="s">
        <v>73</v>
      </c>
      <c r="H10" s="231">
        <v>1</v>
      </c>
      <c r="I10" s="231" t="s">
        <v>73</v>
      </c>
      <c r="J10" s="231" t="s">
        <v>26</v>
      </c>
      <c r="K10" s="231">
        <v>2</v>
      </c>
      <c r="L10" s="231">
        <v>4</v>
      </c>
      <c r="M10" s="231">
        <v>5</v>
      </c>
      <c r="N10" s="231">
        <v>4</v>
      </c>
      <c r="O10" s="231">
        <v>2</v>
      </c>
      <c r="P10" s="231">
        <v>8</v>
      </c>
      <c r="Q10" s="231">
        <v>7</v>
      </c>
      <c r="R10" s="231">
        <v>13</v>
      </c>
      <c r="S10" s="231">
        <v>29</v>
      </c>
      <c r="T10" s="231">
        <v>59</v>
      </c>
      <c r="U10" s="231" t="s">
        <v>26</v>
      </c>
      <c r="V10" s="231" t="s">
        <v>26</v>
      </c>
      <c r="W10" s="231" t="s">
        <v>26</v>
      </c>
      <c r="X10" s="231" t="s">
        <v>26</v>
      </c>
      <c r="Y10" s="231">
        <v>3</v>
      </c>
      <c r="Z10" s="231">
        <v>1</v>
      </c>
      <c r="AA10" s="231">
        <v>2</v>
      </c>
      <c r="AB10" s="231">
        <v>3</v>
      </c>
      <c r="AC10" s="231">
        <v>5</v>
      </c>
      <c r="AD10" s="231">
        <v>2</v>
      </c>
      <c r="AE10" s="231">
        <v>7</v>
      </c>
      <c r="AF10" s="231">
        <v>15</v>
      </c>
      <c r="AG10" s="238">
        <v>21</v>
      </c>
    </row>
    <row r="11" spans="1:33" ht="18.75" customHeight="1">
      <c r="B11" s="402"/>
      <c r="C11" s="242"/>
      <c r="D11" s="243" t="s">
        <v>9</v>
      </c>
      <c r="E11" s="231">
        <v>161</v>
      </c>
      <c r="F11" s="231">
        <v>75</v>
      </c>
      <c r="G11" s="231">
        <v>4</v>
      </c>
      <c r="H11" s="231" t="s">
        <v>73</v>
      </c>
      <c r="I11" s="231" t="s">
        <v>73</v>
      </c>
      <c r="J11" s="231" t="s">
        <v>26</v>
      </c>
      <c r="K11" s="231" t="s">
        <v>26</v>
      </c>
      <c r="L11" s="231">
        <v>3</v>
      </c>
      <c r="M11" s="231">
        <v>2</v>
      </c>
      <c r="N11" s="231">
        <v>3</v>
      </c>
      <c r="O11" s="231">
        <v>2</v>
      </c>
      <c r="P11" s="231">
        <v>6</v>
      </c>
      <c r="Q11" s="231">
        <v>8</v>
      </c>
      <c r="R11" s="231">
        <v>13</v>
      </c>
      <c r="S11" s="231">
        <v>34</v>
      </c>
      <c r="T11" s="231">
        <v>86</v>
      </c>
      <c r="U11" s="231">
        <v>2</v>
      </c>
      <c r="V11" s="233">
        <v>1</v>
      </c>
      <c r="W11" s="231" t="s">
        <v>26</v>
      </c>
      <c r="X11" s="231" t="s">
        <v>26</v>
      </c>
      <c r="Y11" s="231" t="s">
        <v>26</v>
      </c>
      <c r="Z11" s="231">
        <v>2</v>
      </c>
      <c r="AA11" s="231">
        <v>2</v>
      </c>
      <c r="AB11" s="231" t="s">
        <v>26</v>
      </c>
      <c r="AC11" s="231">
        <v>7</v>
      </c>
      <c r="AD11" s="231">
        <v>10</v>
      </c>
      <c r="AE11" s="231">
        <v>10</v>
      </c>
      <c r="AF11" s="231">
        <v>21</v>
      </c>
      <c r="AG11" s="238">
        <v>31</v>
      </c>
    </row>
    <row r="12" spans="1:33" ht="18.75" customHeight="1">
      <c r="B12" s="402"/>
      <c r="C12" s="242"/>
      <c r="D12" s="244" t="s">
        <v>10</v>
      </c>
      <c r="E12" s="231">
        <v>520</v>
      </c>
      <c r="F12" s="231">
        <v>219</v>
      </c>
      <c r="G12" s="231">
        <v>5</v>
      </c>
      <c r="H12" s="231">
        <v>1</v>
      </c>
      <c r="I12" s="231" t="s">
        <v>73</v>
      </c>
      <c r="J12" s="231">
        <v>1</v>
      </c>
      <c r="K12" s="231">
        <v>4</v>
      </c>
      <c r="L12" s="231">
        <v>3</v>
      </c>
      <c r="M12" s="231">
        <v>4</v>
      </c>
      <c r="N12" s="231">
        <v>16</v>
      </c>
      <c r="O12" s="231">
        <v>17</v>
      </c>
      <c r="P12" s="231">
        <v>27</v>
      </c>
      <c r="Q12" s="231">
        <v>35</v>
      </c>
      <c r="R12" s="231">
        <v>40</v>
      </c>
      <c r="S12" s="231">
        <v>66</v>
      </c>
      <c r="T12" s="231">
        <v>301</v>
      </c>
      <c r="U12" s="231" t="s">
        <v>26</v>
      </c>
      <c r="V12" s="231" t="s">
        <v>26</v>
      </c>
      <c r="W12" s="231">
        <v>4</v>
      </c>
      <c r="X12" s="231">
        <v>2</v>
      </c>
      <c r="Y12" s="231">
        <v>4</v>
      </c>
      <c r="Z12" s="231">
        <v>8</v>
      </c>
      <c r="AA12" s="231">
        <v>15</v>
      </c>
      <c r="AB12" s="231">
        <v>31</v>
      </c>
      <c r="AC12" s="231">
        <v>30</v>
      </c>
      <c r="AD12" s="231">
        <v>36</v>
      </c>
      <c r="AE12" s="231">
        <v>35</v>
      </c>
      <c r="AF12" s="231">
        <v>53</v>
      </c>
      <c r="AG12" s="238">
        <v>83</v>
      </c>
    </row>
    <row r="13" spans="1:33" ht="18.75" customHeight="1">
      <c r="B13" s="402"/>
      <c r="C13" s="242"/>
      <c r="D13" s="244" t="s">
        <v>11</v>
      </c>
      <c r="E13" s="231">
        <v>718</v>
      </c>
      <c r="F13" s="231">
        <v>354</v>
      </c>
      <c r="G13" s="231">
        <v>9</v>
      </c>
      <c r="H13" s="231">
        <v>3</v>
      </c>
      <c r="I13" s="231">
        <v>4</v>
      </c>
      <c r="J13" s="231">
        <v>5</v>
      </c>
      <c r="K13" s="231">
        <v>9</v>
      </c>
      <c r="L13" s="231">
        <v>8</v>
      </c>
      <c r="M13" s="231">
        <v>10</v>
      </c>
      <c r="N13" s="231">
        <v>9</v>
      </c>
      <c r="O13" s="231">
        <v>24</v>
      </c>
      <c r="P13" s="231">
        <v>52</v>
      </c>
      <c r="Q13" s="231">
        <v>48</v>
      </c>
      <c r="R13" s="231">
        <v>60</v>
      </c>
      <c r="S13" s="231">
        <v>113</v>
      </c>
      <c r="T13" s="231">
        <v>364</v>
      </c>
      <c r="U13" s="231">
        <v>6</v>
      </c>
      <c r="V13" s="231">
        <v>2</v>
      </c>
      <c r="W13" s="231">
        <v>1</v>
      </c>
      <c r="X13" s="231">
        <v>13</v>
      </c>
      <c r="Y13" s="231">
        <v>5</v>
      </c>
      <c r="Z13" s="231">
        <v>5</v>
      </c>
      <c r="AA13" s="231">
        <v>10</v>
      </c>
      <c r="AB13" s="231">
        <v>16</v>
      </c>
      <c r="AC13" s="231">
        <v>42</v>
      </c>
      <c r="AD13" s="231">
        <v>47</v>
      </c>
      <c r="AE13" s="231">
        <v>61</v>
      </c>
      <c r="AF13" s="231">
        <v>58</v>
      </c>
      <c r="AG13" s="238">
        <v>98</v>
      </c>
    </row>
    <row r="14" spans="1:33" ht="18.75" customHeight="1">
      <c r="B14" s="402" t="s">
        <v>28</v>
      </c>
      <c r="C14" s="397" t="s">
        <v>5</v>
      </c>
      <c r="D14" s="398"/>
      <c r="E14" s="231">
        <v>3156</v>
      </c>
      <c r="F14" s="231">
        <v>1531</v>
      </c>
      <c r="G14" s="231">
        <v>20</v>
      </c>
      <c r="H14" s="231">
        <v>13</v>
      </c>
      <c r="I14" s="231">
        <v>22</v>
      </c>
      <c r="J14" s="231">
        <v>25</v>
      </c>
      <c r="K14" s="231">
        <v>33</v>
      </c>
      <c r="L14" s="231">
        <v>41</v>
      </c>
      <c r="M14" s="231">
        <v>34</v>
      </c>
      <c r="N14" s="231">
        <v>60</v>
      </c>
      <c r="O14" s="231">
        <v>106</v>
      </c>
      <c r="P14" s="231">
        <v>169</v>
      </c>
      <c r="Q14" s="231">
        <v>231</v>
      </c>
      <c r="R14" s="231">
        <v>231</v>
      </c>
      <c r="S14" s="232">
        <v>546</v>
      </c>
      <c r="T14" s="232">
        <v>1625</v>
      </c>
      <c r="U14" s="232">
        <v>13</v>
      </c>
      <c r="V14" s="232">
        <v>7</v>
      </c>
      <c r="W14" s="232">
        <v>8</v>
      </c>
      <c r="X14" s="232">
        <v>16</v>
      </c>
      <c r="Y14" s="232">
        <v>41</v>
      </c>
      <c r="Z14" s="232">
        <v>29</v>
      </c>
      <c r="AA14" s="232">
        <v>43</v>
      </c>
      <c r="AB14" s="232">
        <v>77</v>
      </c>
      <c r="AC14" s="232">
        <v>124</v>
      </c>
      <c r="AD14" s="232">
        <v>216</v>
      </c>
      <c r="AE14" s="232">
        <v>249</v>
      </c>
      <c r="AF14" s="232">
        <v>274</v>
      </c>
      <c r="AG14" s="237">
        <v>528</v>
      </c>
    </row>
    <row r="15" spans="1:33" ht="18.75" customHeight="1">
      <c r="B15" s="402"/>
      <c r="C15" s="242"/>
      <c r="D15" s="243" t="s">
        <v>6</v>
      </c>
      <c r="E15" s="231">
        <v>1753</v>
      </c>
      <c r="F15" s="231">
        <v>865</v>
      </c>
      <c r="G15" s="231">
        <v>8</v>
      </c>
      <c r="H15" s="231">
        <v>10</v>
      </c>
      <c r="I15" s="231">
        <v>20</v>
      </c>
      <c r="J15" s="231">
        <v>20</v>
      </c>
      <c r="K15" s="231">
        <v>24</v>
      </c>
      <c r="L15" s="231">
        <v>23</v>
      </c>
      <c r="M15" s="231">
        <v>19</v>
      </c>
      <c r="N15" s="231">
        <v>37</v>
      </c>
      <c r="O15" s="231">
        <v>65</v>
      </c>
      <c r="P15" s="231">
        <v>88</v>
      </c>
      <c r="Q15" s="231">
        <v>128</v>
      </c>
      <c r="R15" s="231">
        <v>130</v>
      </c>
      <c r="S15" s="231">
        <v>293</v>
      </c>
      <c r="T15" s="231">
        <v>888</v>
      </c>
      <c r="U15" s="231">
        <v>8</v>
      </c>
      <c r="V15" s="231">
        <v>4</v>
      </c>
      <c r="W15" s="231">
        <v>5</v>
      </c>
      <c r="X15" s="231">
        <v>10</v>
      </c>
      <c r="Y15" s="231">
        <v>27</v>
      </c>
      <c r="Z15" s="231">
        <v>19</v>
      </c>
      <c r="AA15" s="231">
        <v>26</v>
      </c>
      <c r="AB15" s="231">
        <v>46</v>
      </c>
      <c r="AC15" s="231">
        <v>68</v>
      </c>
      <c r="AD15" s="231">
        <v>110</v>
      </c>
      <c r="AE15" s="231">
        <v>137</v>
      </c>
      <c r="AF15" s="231">
        <v>144</v>
      </c>
      <c r="AG15" s="238">
        <v>284</v>
      </c>
    </row>
    <row r="16" spans="1:33" ht="18.75" customHeight="1">
      <c r="B16" s="402"/>
      <c r="C16" s="242"/>
      <c r="D16" s="243" t="s">
        <v>7</v>
      </c>
      <c r="E16" s="231">
        <v>145</v>
      </c>
      <c r="F16" s="231">
        <v>67</v>
      </c>
      <c r="G16" s="231">
        <v>4</v>
      </c>
      <c r="H16" s="231" t="s">
        <v>41</v>
      </c>
      <c r="I16" s="231" t="s">
        <v>41</v>
      </c>
      <c r="J16" s="231">
        <v>2</v>
      </c>
      <c r="K16" s="231" t="s">
        <v>41</v>
      </c>
      <c r="L16" s="231">
        <v>1</v>
      </c>
      <c r="M16" s="231" t="s">
        <v>41</v>
      </c>
      <c r="N16" s="231">
        <v>1</v>
      </c>
      <c r="O16" s="231">
        <v>4</v>
      </c>
      <c r="P16" s="231">
        <v>7</v>
      </c>
      <c r="Q16" s="231">
        <v>9</v>
      </c>
      <c r="R16" s="231">
        <v>16</v>
      </c>
      <c r="S16" s="231">
        <v>23</v>
      </c>
      <c r="T16" s="231">
        <v>78</v>
      </c>
      <c r="U16" s="231">
        <v>2</v>
      </c>
      <c r="V16" s="234">
        <v>1</v>
      </c>
      <c r="W16" s="231" t="s">
        <v>41</v>
      </c>
      <c r="X16" s="231" t="s">
        <v>41</v>
      </c>
      <c r="Y16" s="231">
        <v>3</v>
      </c>
      <c r="Z16" s="231">
        <v>1</v>
      </c>
      <c r="AA16" s="231">
        <v>3</v>
      </c>
      <c r="AB16" s="231">
        <v>2</v>
      </c>
      <c r="AC16" s="231">
        <v>2</v>
      </c>
      <c r="AD16" s="231">
        <v>11</v>
      </c>
      <c r="AE16" s="231">
        <v>11</v>
      </c>
      <c r="AF16" s="231">
        <v>15</v>
      </c>
      <c r="AG16" s="238">
        <v>27</v>
      </c>
    </row>
    <row r="17" spans="2:33" ht="18.75" customHeight="1">
      <c r="B17" s="402"/>
      <c r="C17" s="242"/>
      <c r="D17" s="243" t="s">
        <v>8</v>
      </c>
      <c r="E17" s="231">
        <v>93</v>
      </c>
      <c r="F17" s="231">
        <v>48</v>
      </c>
      <c r="G17" s="231" t="s">
        <v>41</v>
      </c>
      <c r="H17" s="231">
        <v>1</v>
      </c>
      <c r="I17" s="231" t="s">
        <v>41</v>
      </c>
      <c r="J17" s="231" t="s">
        <v>41</v>
      </c>
      <c r="K17" s="231" t="s">
        <v>41</v>
      </c>
      <c r="L17" s="231">
        <v>1</v>
      </c>
      <c r="M17" s="231">
        <v>2</v>
      </c>
      <c r="N17" s="231">
        <v>4</v>
      </c>
      <c r="O17" s="231">
        <v>3</v>
      </c>
      <c r="P17" s="231">
        <v>4</v>
      </c>
      <c r="Q17" s="231">
        <v>8</v>
      </c>
      <c r="R17" s="231">
        <v>2</v>
      </c>
      <c r="S17" s="231">
        <v>23</v>
      </c>
      <c r="T17" s="231">
        <v>45</v>
      </c>
      <c r="U17" s="231">
        <v>1</v>
      </c>
      <c r="V17" s="234">
        <v>1</v>
      </c>
      <c r="W17" s="231" t="s">
        <v>41</v>
      </c>
      <c r="X17" s="231" t="s">
        <v>41</v>
      </c>
      <c r="Y17" s="231" t="s">
        <v>41</v>
      </c>
      <c r="Z17" s="231">
        <v>1</v>
      </c>
      <c r="AA17" s="231">
        <v>1</v>
      </c>
      <c r="AB17" s="231">
        <v>1</v>
      </c>
      <c r="AC17" s="231">
        <v>2</v>
      </c>
      <c r="AD17" s="231">
        <v>5</v>
      </c>
      <c r="AE17" s="231">
        <v>2</v>
      </c>
      <c r="AF17" s="231">
        <v>8</v>
      </c>
      <c r="AG17" s="238">
        <v>23</v>
      </c>
    </row>
    <row r="18" spans="2:33" ht="18.75" customHeight="1">
      <c r="B18" s="402"/>
      <c r="C18" s="242"/>
      <c r="D18" s="243" t="s">
        <v>9</v>
      </c>
      <c r="E18" s="231">
        <v>126</v>
      </c>
      <c r="F18" s="231">
        <v>57</v>
      </c>
      <c r="G18" s="231" t="s">
        <v>41</v>
      </c>
      <c r="H18" s="231">
        <v>1</v>
      </c>
      <c r="I18" s="231" t="s">
        <v>41</v>
      </c>
      <c r="J18" s="231" t="s">
        <v>41</v>
      </c>
      <c r="K18" s="231" t="s">
        <v>41</v>
      </c>
      <c r="L18" s="231">
        <v>1</v>
      </c>
      <c r="M18" s="231">
        <v>1</v>
      </c>
      <c r="N18" s="231" t="s">
        <v>41</v>
      </c>
      <c r="O18" s="231">
        <v>4</v>
      </c>
      <c r="P18" s="231">
        <v>4</v>
      </c>
      <c r="Q18" s="231">
        <v>8</v>
      </c>
      <c r="R18" s="231">
        <v>10</v>
      </c>
      <c r="S18" s="231">
        <v>28</v>
      </c>
      <c r="T18" s="231">
        <v>69</v>
      </c>
      <c r="U18" s="231" t="s">
        <v>41</v>
      </c>
      <c r="V18" s="235" t="s">
        <v>41</v>
      </c>
      <c r="W18" s="231" t="s">
        <v>41</v>
      </c>
      <c r="X18" s="231" t="s">
        <v>41</v>
      </c>
      <c r="Y18" s="231" t="s">
        <v>41</v>
      </c>
      <c r="Z18" s="231" t="s">
        <v>41</v>
      </c>
      <c r="AA18" s="231" t="s">
        <v>41</v>
      </c>
      <c r="AB18" s="231">
        <v>3</v>
      </c>
      <c r="AC18" s="231">
        <v>1</v>
      </c>
      <c r="AD18" s="231">
        <v>10</v>
      </c>
      <c r="AE18" s="231">
        <v>10</v>
      </c>
      <c r="AF18" s="231">
        <v>15</v>
      </c>
      <c r="AG18" s="238">
        <v>30</v>
      </c>
    </row>
    <row r="19" spans="2:33" ht="18.75" customHeight="1">
      <c r="B19" s="402"/>
      <c r="C19" s="242"/>
      <c r="D19" s="244" t="s">
        <v>10</v>
      </c>
      <c r="E19" s="231">
        <v>439</v>
      </c>
      <c r="F19" s="231">
        <v>189</v>
      </c>
      <c r="G19" s="231">
        <v>2</v>
      </c>
      <c r="H19" s="231" t="s">
        <v>41</v>
      </c>
      <c r="I19" s="231">
        <v>2</v>
      </c>
      <c r="J19" s="231" t="s">
        <v>41</v>
      </c>
      <c r="K19" s="231">
        <v>2</v>
      </c>
      <c r="L19" s="231">
        <v>2</v>
      </c>
      <c r="M19" s="231">
        <v>2</v>
      </c>
      <c r="N19" s="231">
        <v>8</v>
      </c>
      <c r="O19" s="231">
        <v>16</v>
      </c>
      <c r="P19" s="231">
        <v>25</v>
      </c>
      <c r="Q19" s="231">
        <v>29</v>
      </c>
      <c r="R19" s="231">
        <v>28</v>
      </c>
      <c r="S19" s="231">
        <v>73</v>
      </c>
      <c r="T19" s="231">
        <v>250</v>
      </c>
      <c r="U19" s="231" t="s">
        <v>41</v>
      </c>
      <c r="V19" s="234">
        <v>1</v>
      </c>
      <c r="W19" s="231">
        <v>2</v>
      </c>
      <c r="X19" s="231">
        <v>2</v>
      </c>
      <c r="Y19" s="231">
        <v>4</v>
      </c>
      <c r="Z19" s="231">
        <v>4</v>
      </c>
      <c r="AA19" s="231">
        <v>5</v>
      </c>
      <c r="AB19" s="231">
        <v>18</v>
      </c>
      <c r="AC19" s="231">
        <v>31</v>
      </c>
      <c r="AD19" s="231">
        <v>35</v>
      </c>
      <c r="AE19" s="231">
        <v>35</v>
      </c>
      <c r="AF19" s="231">
        <v>35</v>
      </c>
      <c r="AG19" s="238">
        <v>78</v>
      </c>
    </row>
    <row r="20" spans="2:33" ht="18.75" customHeight="1">
      <c r="B20" s="402"/>
      <c r="C20" s="242"/>
      <c r="D20" s="244" t="s">
        <v>11</v>
      </c>
      <c r="E20" s="231">
        <v>600</v>
      </c>
      <c r="F20" s="231">
        <v>305</v>
      </c>
      <c r="G20" s="231">
        <v>6</v>
      </c>
      <c r="H20" s="231">
        <v>1</v>
      </c>
      <c r="I20" s="231" t="s">
        <v>41</v>
      </c>
      <c r="J20" s="231">
        <v>3</v>
      </c>
      <c r="K20" s="231">
        <v>7</v>
      </c>
      <c r="L20" s="231">
        <v>13</v>
      </c>
      <c r="M20" s="231">
        <v>10</v>
      </c>
      <c r="N20" s="231">
        <v>10</v>
      </c>
      <c r="O20" s="231">
        <v>14</v>
      </c>
      <c r="P20" s="231">
        <v>41</v>
      </c>
      <c r="Q20" s="231">
        <v>49</v>
      </c>
      <c r="R20" s="231">
        <v>45</v>
      </c>
      <c r="S20" s="231">
        <v>106</v>
      </c>
      <c r="T20" s="231">
        <v>295</v>
      </c>
      <c r="U20" s="231">
        <v>2</v>
      </c>
      <c r="V20" s="235" t="s">
        <v>41</v>
      </c>
      <c r="W20" s="231">
        <v>1</v>
      </c>
      <c r="X20" s="231">
        <v>4</v>
      </c>
      <c r="Y20" s="231">
        <v>7</v>
      </c>
      <c r="Z20" s="231">
        <v>4</v>
      </c>
      <c r="AA20" s="231">
        <v>8</v>
      </c>
      <c r="AB20" s="231">
        <v>7</v>
      </c>
      <c r="AC20" s="231">
        <v>20</v>
      </c>
      <c r="AD20" s="231">
        <v>45</v>
      </c>
      <c r="AE20" s="231">
        <v>54</v>
      </c>
      <c r="AF20" s="231">
        <v>57</v>
      </c>
      <c r="AG20" s="238">
        <v>86</v>
      </c>
    </row>
    <row r="21" spans="2:33" ht="18.75" customHeight="1">
      <c r="B21" s="402" t="s">
        <v>29</v>
      </c>
      <c r="C21" s="397" t="s">
        <v>5</v>
      </c>
      <c r="D21" s="398"/>
      <c r="E21" s="231">
        <v>1923</v>
      </c>
      <c r="F21" s="231">
        <v>1109</v>
      </c>
      <c r="G21" s="231" t="s">
        <v>72</v>
      </c>
      <c r="H21" s="231">
        <v>4</v>
      </c>
      <c r="I21" s="231">
        <v>10</v>
      </c>
      <c r="J21" s="231">
        <v>15</v>
      </c>
      <c r="K21" s="231">
        <v>24</v>
      </c>
      <c r="L21" s="231">
        <v>34</v>
      </c>
      <c r="M21" s="231">
        <v>39</v>
      </c>
      <c r="N21" s="231">
        <v>38</v>
      </c>
      <c r="O21" s="231">
        <v>52</v>
      </c>
      <c r="P21" s="231">
        <v>107</v>
      </c>
      <c r="Q21" s="231">
        <v>183</v>
      </c>
      <c r="R21" s="231">
        <v>213</v>
      </c>
      <c r="S21" s="232">
        <v>390</v>
      </c>
      <c r="T21" s="232">
        <v>814</v>
      </c>
      <c r="U21" s="232" t="s">
        <v>72</v>
      </c>
      <c r="V21" s="232">
        <v>1</v>
      </c>
      <c r="W21" s="232" t="s">
        <v>72</v>
      </c>
      <c r="X21" s="232">
        <v>5</v>
      </c>
      <c r="Y21" s="232">
        <v>7</v>
      </c>
      <c r="Z21" s="232">
        <v>21</v>
      </c>
      <c r="AA21" s="232">
        <v>22</v>
      </c>
      <c r="AB21" s="232">
        <v>27</v>
      </c>
      <c r="AC21" s="232">
        <v>49</v>
      </c>
      <c r="AD21" s="232">
        <v>98</v>
      </c>
      <c r="AE21" s="232">
        <v>158</v>
      </c>
      <c r="AF21" s="232">
        <v>158</v>
      </c>
      <c r="AG21" s="237">
        <v>268</v>
      </c>
    </row>
    <row r="22" spans="2:33" ht="18.75" customHeight="1">
      <c r="B22" s="402"/>
      <c r="C22" s="242"/>
      <c r="D22" s="243" t="s">
        <v>6</v>
      </c>
      <c r="E22" s="231">
        <v>996</v>
      </c>
      <c r="F22" s="231">
        <v>602</v>
      </c>
      <c r="G22" s="231" t="s">
        <v>396</v>
      </c>
      <c r="H22" s="231">
        <v>2</v>
      </c>
      <c r="I22" s="231">
        <v>8</v>
      </c>
      <c r="J22" s="231">
        <v>14</v>
      </c>
      <c r="K22" s="231">
        <v>17</v>
      </c>
      <c r="L22" s="231">
        <v>19</v>
      </c>
      <c r="M22" s="231">
        <v>24</v>
      </c>
      <c r="N22" s="231">
        <v>23</v>
      </c>
      <c r="O22" s="231">
        <v>31</v>
      </c>
      <c r="P22" s="231">
        <v>63</v>
      </c>
      <c r="Q22" s="231">
        <v>91</v>
      </c>
      <c r="R22" s="231">
        <v>117</v>
      </c>
      <c r="S22" s="231">
        <v>193</v>
      </c>
      <c r="T22" s="231">
        <v>394</v>
      </c>
      <c r="U22" s="231" t="s">
        <v>404</v>
      </c>
      <c r="V22" s="231">
        <v>1</v>
      </c>
      <c r="W22" s="231" t="s">
        <v>396</v>
      </c>
      <c r="X22" s="231">
        <v>1</v>
      </c>
      <c r="Y22" s="231">
        <v>3</v>
      </c>
      <c r="Z22" s="231">
        <v>12</v>
      </c>
      <c r="AA22" s="231">
        <v>13</v>
      </c>
      <c r="AB22" s="231">
        <v>17</v>
      </c>
      <c r="AC22" s="231">
        <v>29</v>
      </c>
      <c r="AD22" s="231">
        <v>53</v>
      </c>
      <c r="AE22" s="231">
        <v>74</v>
      </c>
      <c r="AF22" s="231">
        <v>71</v>
      </c>
      <c r="AG22" s="238">
        <v>120</v>
      </c>
    </row>
    <row r="23" spans="2:33" ht="18.75" customHeight="1">
      <c r="B23" s="402"/>
      <c r="C23" s="242"/>
      <c r="D23" s="243" t="s">
        <v>7</v>
      </c>
      <c r="E23" s="231">
        <v>99</v>
      </c>
      <c r="F23" s="231">
        <v>55</v>
      </c>
      <c r="G23" s="231" t="s">
        <v>72</v>
      </c>
      <c r="H23" s="231" t="s">
        <v>72</v>
      </c>
      <c r="I23" s="231" t="s">
        <v>72</v>
      </c>
      <c r="J23" s="231" t="s">
        <v>72</v>
      </c>
      <c r="K23" s="231">
        <v>2</v>
      </c>
      <c r="L23" s="231">
        <v>1</v>
      </c>
      <c r="M23" s="231">
        <v>1</v>
      </c>
      <c r="N23" s="231" t="s">
        <v>72</v>
      </c>
      <c r="O23" s="231">
        <v>1</v>
      </c>
      <c r="P23" s="231">
        <v>5</v>
      </c>
      <c r="Q23" s="231">
        <v>8</v>
      </c>
      <c r="R23" s="231">
        <v>9</v>
      </c>
      <c r="S23" s="231">
        <v>28</v>
      </c>
      <c r="T23" s="231">
        <v>44</v>
      </c>
      <c r="U23" s="231" t="s">
        <v>72</v>
      </c>
      <c r="V23" s="235" t="s">
        <v>72</v>
      </c>
      <c r="W23" s="231" t="s">
        <v>72</v>
      </c>
      <c r="X23" s="231" t="s">
        <v>72</v>
      </c>
      <c r="Y23" s="231" t="s">
        <v>72</v>
      </c>
      <c r="Z23" s="231">
        <v>2</v>
      </c>
      <c r="AA23" s="231">
        <v>1</v>
      </c>
      <c r="AB23" s="231">
        <v>1</v>
      </c>
      <c r="AC23" s="231" t="s">
        <v>396</v>
      </c>
      <c r="AD23" s="231">
        <v>3</v>
      </c>
      <c r="AE23" s="231">
        <v>7</v>
      </c>
      <c r="AF23" s="231">
        <v>10</v>
      </c>
      <c r="AG23" s="238">
        <v>20</v>
      </c>
    </row>
    <row r="24" spans="2:33" ht="18.75" customHeight="1">
      <c r="B24" s="402"/>
      <c r="C24" s="242"/>
      <c r="D24" s="243" t="s">
        <v>8</v>
      </c>
      <c r="E24" s="231">
        <v>62</v>
      </c>
      <c r="F24" s="231">
        <v>36</v>
      </c>
      <c r="G24" s="231" t="s">
        <v>72</v>
      </c>
      <c r="H24" s="231" t="s">
        <v>397</v>
      </c>
      <c r="I24" s="231">
        <v>1</v>
      </c>
      <c r="J24" s="231" t="s">
        <v>399</v>
      </c>
      <c r="K24" s="231">
        <v>1</v>
      </c>
      <c r="L24" s="231" t="s">
        <v>403</v>
      </c>
      <c r="M24" s="231">
        <v>2</v>
      </c>
      <c r="N24" s="231">
        <v>1</v>
      </c>
      <c r="O24" s="231">
        <v>3</v>
      </c>
      <c r="P24" s="231">
        <v>3</v>
      </c>
      <c r="Q24" s="231">
        <v>4</v>
      </c>
      <c r="R24" s="231">
        <v>7</v>
      </c>
      <c r="S24" s="231">
        <v>14</v>
      </c>
      <c r="T24" s="231">
        <v>26</v>
      </c>
      <c r="U24" s="231" t="s">
        <v>72</v>
      </c>
      <c r="V24" s="235" t="s">
        <v>72</v>
      </c>
      <c r="W24" s="231" t="s">
        <v>72</v>
      </c>
      <c r="X24" s="231" t="s">
        <v>72</v>
      </c>
      <c r="Y24" s="231">
        <v>1</v>
      </c>
      <c r="Z24" s="231" t="s">
        <v>72</v>
      </c>
      <c r="AA24" s="231" t="s">
        <v>72</v>
      </c>
      <c r="AB24" s="231">
        <v>1</v>
      </c>
      <c r="AC24" s="231">
        <v>2</v>
      </c>
      <c r="AD24" s="231">
        <v>2</v>
      </c>
      <c r="AE24" s="231">
        <v>5</v>
      </c>
      <c r="AF24" s="231">
        <v>5</v>
      </c>
      <c r="AG24" s="238">
        <v>10</v>
      </c>
    </row>
    <row r="25" spans="2:33" ht="18.75" customHeight="1">
      <c r="B25" s="402"/>
      <c r="C25" s="242"/>
      <c r="D25" s="243" t="s">
        <v>9</v>
      </c>
      <c r="E25" s="231">
        <v>85</v>
      </c>
      <c r="F25" s="231">
        <v>43</v>
      </c>
      <c r="G25" s="231" t="s">
        <v>72</v>
      </c>
      <c r="H25" s="231" t="s">
        <v>72</v>
      </c>
      <c r="I25" s="231" t="s">
        <v>398</v>
      </c>
      <c r="J25" s="231" t="s">
        <v>400</v>
      </c>
      <c r="K25" s="231" t="s">
        <v>72</v>
      </c>
      <c r="L25" s="231" t="s">
        <v>72</v>
      </c>
      <c r="M25" s="231">
        <v>1</v>
      </c>
      <c r="N25" s="231">
        <v>1</v>
      </c>
      <c r="O25" s="231" t="s">
        <v>396</v>
      </c>
      <c r="P25" s="231">
        <v>5</v>
      </c>
      <c r="Q25" s="231">
        <v>7</v>
      </c>
      <c r="R25" s="231">
        <v>7</v>
      </c>
      <c r="S25" s="231">
        <v>22</v>
      </c>
      <c r="T25" s="231">
        <v>42</v>
      </c>
      <c r="U25" s="231" t="s">
        <v>72</v>
      </c>
      <c r="V25" s="235" t="s">
        <v>72</v>
      </c>
      <c r="W25" s="231" t="s">
        <v>72</v>
      </c>
      <c r="X25" s="231" t="s">
        <v>72</v>
      </c>
      <c r="Y25" s="231" t="s">
        <v>72</v>
      </c>
      <c r="Z25" s="231" t="s">
        <v>407</v>
      </c>
      <c r="AA25" s="231">
        <v>1</v>
      </c>
      <c r="AB25" s="231" t="s">
        <v>408</v>
      </c>
      <c r="AC25" s="231">
        <v>1</v>
      </c>
      <c r="AD25" s="231">
        <v>2</v>
      </c>
      <c r="AE25" s="231">
        <v>11</v>
      </c>
      <c r="AF25" s="231">
        <v>8</v>
      </c>
      <c r="AG25" s="238">
        <v>19</v>
      </c>
    </row>
    <row r="26" spans="2:33" ht="18.75" customHeight="1">
      <c r="B26" s="402"/>
      <c r="C26" s="242"/>
      <c r="D26" s="244" t="s">
        <v>10</v>
      </c>
      <c r="E26" s="231">
        <v>306</v>
      </c>
      <c r="F26" s="231">
        <v>144</v>
      </c>
      <c r="G26" s="231" t="s">
        <v>72</v>
      </c>
      <c r="H26" s="231" t="s">
        <v>72</v>
      </c>
      <c r="I26" s="231" t="s">
        <v>72</v>
      </c>
      <c r="J26" s="231">
        <v>1</v>
      </c>
      <c r="K26" s="231" t="s">
        <v>402</v>
      </c>
      <c r="L26" s="231">
        <v>4</v>
      </c>
      <c r="M26" s="231">
        <v>2</v>
      </c>
      <c r="N26" s="231">
        <v>2</v>
      </c>
      <c r="O26" s="231">
        <v>9</v>
      </c>
      <c r="P26" s="231">
        <v>20</v>
      </c>
      <c r="Q26" s="231">
        <v>25</v>
      </c>
      <c r="R26" s="231">
        <v>27</v>
      </c>
      <c r="S26" s="231">
        <v>54</v>
      </c>
      <c r="T26" s="231">
        <v>162</v>
      </c>
      <c r="U26" s="231" t="s">
        <v>72</v>
      </c>
      <c r="V26" s="235" t="s">
        <v>72</v>
      </c>
      <c r="W26" s="231" t="s">
        <v>72</v>
      </c>
      <c r="X26" s="231">
        <v>3</v>
      </c>
      <c r="Y26" s="231">
        <v>2</v>
      </c>
      <c r="Z26" s="231">
        <v>3</v>
      </c>
      <c r="AA26" s="231">
        <v>4</v>
      </c>
      <c r="AB26" s="231">
        <v>4</v>
      </c>
      <c r="AC26" s="231">
        <v>11</v>
      </c>
      <c r="AD26" s="231">
        <v>26</v>
      </c>
      <c r="AE26" s="231">
        <v>28</v>
      </c>
      <c r="AF26" s="231">
        <v>29</v>
      </c>
      <c r="AG26" s="238">
        <v>52</v>
      </c>
    </row>
    <row r="27" spans="2:33" ht="18.75" customHeight="1" thickBot="1">
      <c r="B27" s="403"/>
      <c r="C27" s="245"/>
      <c r="D27" s="246" t="s">
        <v>11</v>
      </c>
      <c r="E27" s="239">
        <v>375</v>
      </c>
      <c r="F27" s="239">
        <v>229</v>
      </c>
      <c r="G27" s="239" t="s">
        <v>396</v>
      </c>
      <c r="H27" s="239">
        <v>2</v>
      </c>
      <c r="I27" s="239">
        <v>1</v>
      </c>
      <c r="J27" s="239" t="s">
        <v>401</v>
      </c>
      <c r="K27" s="239">
        <v>4</v>
      </c>
      <c r="L27" s="239">
        <v>10</v>
      </c>
      <c r="M27" s="239">
        <v>9</v>
      </c>
      <c r="N27" s="239">
        <v>11</v>
      </c>
      <c r="O27" s="239">
        <v>8</v>
      </c>
      <c r="P27" s="239">
        <v>11</v>
      </c>
      <c r="Q27" s="239">
        <v>48</v>
      </c>
      <c r="R27" s="239">
        <v>46</v>
      </c>
      <c r="S27" s="239">
        <v>79</v>
      </c>
      <c r="T27" s="239">
        <v>146</v>
      </c>
      <c r="U27" s="239" t="s">
        <v>405</v>
      </c>
      <c r="V27" s="240" t="s">
        <v>396</v>
      </c>
      <c r="W27" s="239" t="s">
        <v>406</v>
      </c>
      <c r="X27" s="239">
        <v>1</v>
      </c>
      <c r="Y27" s="239">
        <v>1</v>
      </c>
      <c r="Z27" s="239">
        <v>4</v>
      </c>
      <c r="AA27" s="239">
        <v>3</v>
      </c>
      <c r="AB27" s="239">
        <v>4</v>
      </c>
      <c r="AC27" s="239">
        <v>6</v>
      </c>
      <c r="AD27" s="239">
        <v>12</v>
      </c>
      <c r="AE27" s="239">
        <v>33</v>
      </c>
      <c r="AF27" s="239">
        <v>35</v>
      </c>
      <c r="AG27" s="241">
        <v>47</v>
      </c>
    </row>
    <row r="28" spans="2:33">
      <c r="B28" s="77" t="s">
        <v>360</v>
      </c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6"/>
      <c r="AD28" s="196"/>
      <c r="AE28" s="196"/>
      <c r="AF28" s="198"/>
    </row>
    <row r="29" spans="2:33">
      <c r="B29" s="77" t="s">
        <v>294</v>
      </c>
    </row>
    <row r="30" spans="2:33">
      <c r="B30" s="77" t="s">
        <v>293</v>
      </c>
    </row>
  </sheetData>
  <mergeCells count="11">
    <mergeCell ref="B5:B6"/>
    <mergeCell ref="B7:B13"/>
    <mergeCell ref="B14:B20"/>
    <mergeCell ref="B21:B27"/>
    <mergeCell ref="F5:S5"/>
    <mergeCell ref="E5:E6"/>
    <mergeCell ref="T5:AG5"/>
    <mergeCell ref="C21:D21"/>
    <mergeCell ref="C14:D14"/>
    <mergeCell ref="C5:D6"/>
    <mergeCell ref="C7:D7"/>
  </mergeCells>
  <phoneticPr fontId="2"/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Footer>&amp;C&amp;F / &amp;A&amp;R&amp;P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29"/>
  <sheetViews>
    <sheetView workbookViewId="0">
      <selection activeCell="K16" sqref="K16"/>
    </sheetView>
  </sheetViews>
  <sheetFormatPr defaultRowHeight="13.5"/>
  <cols>
    <col min="1" max="1" width="2.5" customWidth="1"/>
    <col min="2" max="2" width="7.625" customWidth="1"/>
    <col min="3" max="3" width="2.25" customWidth="1"/>
    <col min="4" max="4" width="8.5" customWidth="1"/>
    <col min="5" max="14" width="8.125" customWidth="1"/>
    <col min="15" max="28" width="7.125" customWidth="1"/>
  </cols>
  <sheetData>
    <row r="1" spans="1:14" s="187" customFormat="1" ht="17.25">
      <c r="A1" s="187" t="s">
        <v>258</v>
      </c>
    </row>
    <row r="2" spans="1:14" ht="17.25">
      <c r="B2" s="191" t="s">
        <v>457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4">
      <c r="B3" s="182" t="s">
        <v>366</v>
      </c>
      <c r="C3" s="189"/>
      <c r="D3" s="189"/>
      <c r="E3" s="189"/>
      <c r="F3" s="189"/>
    </row>
    <row r="4" spans="1:14" ht="14.25" thickBot="1">
      <c r="B4" s="182" t="s">
        <v>14</v>
      </c>
      <c r="C4" s="189"/>
      <c r="D4" s="189"/>
      <c r="E4" s="189"/>
      <c r="F4" s="189"/>
    </row>
    <row r="5" spans="1:14" ht="13.9" customHeight="1">
      <c r="B5" s="400" t="s">
        <v>308</v>
      </c>
      <c r="C5" s="395" t="s">
        <v>307</v>
      </c>
      <c r="D5" s="395"/>
      <c r="E5" s="409" t="s">
        <v>133</v>
      </c>
      <c r="F5" s="410"/>
      <c r="G5" s="409" t="s">
        <v>132</v>
      </c>
      <c r="H5" s="410"/>
      <c r="I5" s="409" t="s">
        <v>131</v>
      </c>
      <c r="J5" s="410"/>
      <c r="K5" s="409" t="s">
        <v>130</v>
      </c>
      <c r="L5" s="410"/>
      <c r="M5" s="409" t="s">
        <v>129</v>
      </c>
      <c r="N5" s="411"/>
    </row>
    <row r="6" spans="1:14" ht="31.5" customHeight="1">
      <c r="B6" s="401"/>
      <c r="C6" s="399"/>
      <c r="D6" s="399"/>
      <c r="E6" s="251" t="s">
        <v>292</v>
      </c>
      <c r="F6" s="251" t="s">
        <v>288</v>
      </c>
      <c r="G6" s="251" t="s">
        <v>287</v>
      </c>
      <c r="H6" s="251" t="s">
        <v>288</v>
      </c>
      <c r="I6" s="251" t="s">
        <v>287</v>
      </c>
      <c r="J6" s="251" t="s">
        <v>288</v>
      </c>
      <c r="K6" s="251" t="s">
        <v>287</v>
      </c>
      <c r="L6" s="251" t="s">
        <v>289</v>
      </c>
      <c r="M6" s="251" t="s">
        <v>290</v>
      </c>
      <c r="N6" s="252" t="s">
        <v>291</v>
      </c>
    </row>
    <row r="7" spans="1:14" ht="13.5" customHeight="1">
      <c r="B7" s="402" t="s">
        <v>35</v>
      </c>
      <c r="C7" s="397" t="s">
        <v>5</v>
      </c>
      <c r="D7" s="398"/>
      <c r="E7" s="247">
        <v>38</v>
      </c>
      <c r="F7" s="247">
        <v>6353</v>
      </c>
      <c r="G7" s="247">
        <v>87</v>
      </c>
      <c r="H7" s="247">
        <v>5452</v>
      </c>
      <c r="I7" s="247">
        <v>10</v>
      </c>
      <c r="J7" s="247">
        <v>15365</v>
      </c>
      <c r="K7" s="247">
        <v>11</v>
      </c>
      <c r="L7" s="247">
        <v>836</v>
      </c>
      <c r="M7" s="247">
        <v>4</v>
      </c>
      <c r="N7" s="248">
        <v>10016</v>
      </c>
    </row>
    <row r="8" spans="1:14">
      <c r="B8" s="402"/>
      <c r="C8" s="242"/>
      <c r="D8" s="243" t="s">
        <v>6</v>
      </c>
      <c r="E8" s="247">
        <v>33</v>
      </c>
      <c r="F8" s="247">
        <v>6048</v>
      </c>
      <c r="G8" s="247">
        <v>34</v>
      </c>
      <c r="H8" s="247" t="s">
        <v>384</v>
      </c>
      <c r="I8" s="247">
        <v>6</v>
      </c>
      <c r="J8" s="247">
        <v>11300</v>
      </c>
      <c r="K8" s="247">
        <v>4</v>
      </c>
      <c r="L8" s="247" t="s">
        <v>385</v>
      </c>
      <c r="M8" s="247">
        <v>1</v>
      </c>
      <c r="N8" s="248" t="s">
        <v>392</v>
      </c>
    </row>
    <row r="9" spans="1:14">
      <c r="B9" s="402"/>
      <c r="C9" s="242"/>
      <c r="D9" s="243" t="s">
        <v>7</v>
      </c>
      <c r="E9" s="247" t="s">
        <v>377</v>
      </c>
      <c r="F9" s="247" t="s">
        <v>381</v>
      </c>
      <c r="G9" s="247">
        <v>11</v>
      </c>
      <c r="H9" s="247">
        <v>225</v>
      </c>
      <c r="I9" s="247" t="s">
        <v>383</v>
      </c>
      <c r="J9" s="247" t="s">
        <v>388</v>
      </c>
      <c r="K9" s="247" t="s">
        <v>383</v>
      </c>
      <c r="L9" s="247" t="s">
        <v>386</v>
      </c>
      <c r="M9" s="247" t="s">
        <v>380</v>
      </c>
      <c r="N9" s="248" t="s">
        <v>386</v>
      </c>
    </row>
    <row r="10" spans="1:14">
      <c r="B10" s="402"/>
      <c r="C10" s="242"/>
      <c r="D10" s="243" t="s">
        <v>8</v>
      </c>
      <c r="E10" s="247" t="s">
        <v>378</v>
      </c>
      <c r="F10" s="247" t="s">
        <v>382</v>
      </c>
      <c r="G10" s="247">
        <v>5</v>
      </c>
      <c r="H10" s="247">
        <v>153</v>
      </c>
      <c r="I10" s="247">
        <v>4</v>
      </c>
      <c r="J10" s="247">
        <v>4065</v>
      </c>
      <c r="K10" s="247">
        <v>3</v>
      </c>
      <c r="L10" s="247">
        <v>761</v>
      </c>
      <c r="M10" s="247">
        <v>1</v>
      </c>
      <c r="N10" s="248" t="s">
        <v>385</v>
      </c>
    </row>
    <row r="11" spans="1:14">
      <c r="B11" s="402"/>
      <c r="C11" s="242"/>
      <c r="D11" s="243" t="s">
        <v>9</v>
      </c>
      <c r="E11" s="247" t="s">
        <v>379</v>
      </c>
      <c r="F11" s="247" t="s">
        <v>383</v>
      </c>
      <c r="G11" s="247">
        <v>19</v>
      </c>
      <c r="H11" s="247">
        <v>244</v>
      </c>
      <c r="I11" s="247" t="s">
        <v>386</v>
      </c>
      <c r="J11" s="247" t="s">
        <v>386</v>
      </c>
      <c r="K11" s="247">
        <v>2</v>
      </c>
      <c r="L11" s="247" t="s">
        <v>390</v>
      </c>
      <c r="M11" s="247">
        <v>1</v>
      </c>
      <c r="N11" s="248" t="s">
        <v>393</v>
      </c>
    </row>
    <row r="12" spans="1:14">
      <c r="B12" s="402"/>
      <c r="C12" s="242"/>
      <c r="D12" s="244" t="s">
        <v>10</v>
      </c>
      <c r="E12" s="247" t="s">
        <v>379</v>
      </c>
      <c r="F12" s="247" t="s">
        <v>380</v>
      </c>
      <c r="G12" s="247">
        <v>1</v>
      </c>
      <c r="H12" s="247" t="s">
        <v>385</v>
      </c>
      <c r="I12" s="247" t="s">
        <v>387</v>
      </c>
      <c r="J12" s="247" t="s">
        <v>389</v>
      </c>
      <c r="K12" s="247">
        <v>1</v>
      </c>
      <c r="L12" s="247" t="s">
        <v>391</v>
      </c>
      <c r="M12" s="247" t="s">
        <v>380</v>
      </c>
      <c r="N12" s="248" t="s">
        <v>380</v>
      </c>
    </row>
    <row r="13" spans="1:14">
      <c r="B13" s="402"/>
      <c r="C13" s="242"/>
      <c r="D13" s="244" t="s">
        <v>11</v>
      </c>
      <c r="E13" s="247">
        <v>5</v>
      </c>
      <c r="F13" s="247">
        <v>305</v>
      </c>
      <c r="G13" s="247">
        <v>17</v>
      </c>
      <c r="H13" s="247" t="s">
        <v>385</v>
      </c>
      <c r="I13" s="247" t="s">
        <v>387</v>
      </c>
      <c r="J13" s="247" t="s">
        <v>380</v>
      </c>
      <c r="K13" s="247">
        <v>1</v>
      </c>
      <c r="L13" s="247" t="s">
        <v>390</v>
      </c>
      <c r="M13" s="247">
        <v>1</v>
      </c>
      <c r="N13" s="248" t="s">
        <v>391</v>
      </c>
    </row>
    <row r="14" spans="1:14" ht="13.5" customHeight="1">
      <c r="B14" s="402" t="s">
        <v>28</v>
      </c>
      <c r="C14" s="397" t="s">
        <v>5</v>
      </c>
      <c r="D14" s="398"/>
      <c r="E14" s="247">
        <v>38</v>
      </c>
      <c r="F14" s="247">
        <v>6206</v>
      </c>
      <c r="G14" s="247">
        <v>78</v>
      </c>
      <c r="H14" s="247" t="s">
        <v>128</v>
      </c>
      <c r="I14" s="247">
        <v>8</v>
      </c>
      <c r="J14" s="247">
        <v>10034</v>
      </c>
      <c r="K14" s="247">
        <v>7</v>
      </c>
      <c r="L14" s="247">
        <v>826</v>
      </c>
      <c r="M14" s="247">
        <v>3</v>
      </c>
      <c r="N14" s="248">
        <v>361</v>
      </c>
    </row>
    <row r="15" spans="1:14">
      <c r="B15" s="402"/>
      <c r="C15" s="242"/>
      <c r="D15" s="243" t="s">
        <v>6</v>
      </c>
      <c r="E15" s="247">
        <v>29</v>
      </c>
      <c r="F15" s="247" t="s">
        <v>394</v>
      </c>
      <c r="G15" s="247">
        <v>34</v>
      </c>
      <c r="H15" s="247" t="s">
        <v>128</v>
      </c>
      <c r="I15" s="247">
        <v>5</v>
      </c>
      <c r="J15" s="247" t="s">
        <v>128</v>
      </c>
      <c r="K15" s="247">
        <v>4</v>
      </c>
      <c r="L15" s="247" t="s">
        <v>385</v>
      </c>
      <c r="M15" s="247">
        <v>2</v>
      </c>
      <c r="N15" s="248" t="s">
        <v>127</v>
      </c>
    </row>
    <row r="16" spans="1:14">
      <c r="B16" s="402"/>
      <c r="C16" s="242"/>
      <c r="D16" s="243" t="s">
        <v>7</v>
      </c>
      <c r="E16" s="247">
        <v>2</v>
      </c>
      <c r="F16" s="247" t="s">
        <v>128</v>
      </c>
      <c r="G16" s="247">
        <v>6</v>
      </c>
      <c r="H16" s="247" t="s">
        <v>128</v>
      </c>
      <c r="I16" s="247" t="s">
        <v>41</v>
      </c>
      <c r="J16" s="247" t="s">
        <v>41</v>
      </c>
      <c r="K16" s="247" t="s">
        <v>41</v>
      </c>
      <c r="L16" s="247" t="s">
        <v>41</v>
      </c>
      <c r="M16" s="247" t="s">
        <v>41</v>
      </c>
      <c r="N16" s="248" t="s">
        <v>99</v>
      </c>
    </row>
    <row r="17" spans="2:14">
      <c r="B17" s="402"/>
      <c r="C17" s="242"/>
      <c r="D17" s="243" t="s">
        <v>8</v>
      </c>
      <c r="E17" s="247">
        <v>1</v>
      </c>
      <c r="F17" s="247" t="s">
        <v>128</v>
      </c>
      <c r="G17" s="247">
        <v>5</v>
      </c>
      <c r="H17" s="247" t="s">
        <v>128</v>
      </c>
      <c r="I17" s="247">
        <v>3</v>
      </c>
      <c r="J17" s="247" t="s">
        <v>128</v>
      </c>
      <c r="K17" s="247">
        <v>2</v>
      </c>
      <c r="L17" s="247" t="s">
        <v>128</v>
      </c>
      <c r="M17" s="247" t="s">
        <v>41</v>
      </c>
      <c r="N17" s="248" t="s">
        <v>99</v>
      </c>
    </row>
    <row r="18" spans="2:14">
      <c r="B18" s="402"/>
      <c r="C18" s="242"/>
      <c r="D18" s="243" t="s">
        <v>9</v>
      </c>
      <c r="E18" s="247" t="s">
        <v>41</v>
      </c>
      <c r="F18" s="247" t="s">
        <v>41</v>
      </c>
      <c r="G18" s="247">
        <v>14</v>
      </c>
      <c r="H18" s="247">
        <v>164</v>
      </c>
      <c r="I18" s="247" t="s">
        <v>41</v>
      </c>
      <c r="J18" s="247" t="s">
        <v>41</v>
      </c>
      <c r="K18" s="247" t="s">
        <v>41</v>
      </c>
      <c r="L18" s="247" t="s">
        <v>41</v>
      </c>
      <c r="M18" s="247" t="s">
        <v>41</v>
      </c>
      <c r="N18" s="248" t="s">
        <v>99</v>
      </c>
    </row>
    <row r="19" spans="2:14">
      <c r="B19" s="402"/>
      <c r="C19" s="242"/>
      <c r="D19" s="244" t="s">
        <v>10</v>
      </c>
      <c r="E19" s="247" t="s">
        <v>41</v>
      </c>
      <c r="F19" s="247" t="s">
        <v>41</v>
      </c>
      <c r="G19" s="247" t="s">
        <v>41</v>
      </c>
      <c r="H19" s="247" t="s">
        <v>41</v>
      </c>
      <c r="I19" s="247" t="s">
        <v>41</v>
      </c>
      <c r="J19" s="247" t="s">
        <v>41</v>
      </c>
      <c r="K19" s="247">
        <v>1</v>
      </c>
      <c r="L19" s="247" t="s">
        <v>128</v>
      </c>
      <c r="M19" s="247" t="s">
        <v>41</v>
      </c>
      <c r="N19" s="248" t="s">
        <v>99</v>
      </c>
    </row>
    <row r="20" spans="2:14">
      <c r="B20" s="402"/>
      <c r="C20" s="242"/>
      <c r="D20" s="244" t="s">
        <v>11</v>
      </c>
      <c r="E20" s="247">
        <v>6</v>
      </c>
      <c r="F20" s="247">
        <v>328</v>
      </c>
      <c r="G20" s="247">
        <v>19</v>
      </c>
      <c r="H20" s="247" t="s">
        <v>394</v>
      </c>
      <c r="I20" s="247" t="s">
        <v>41</v>
      </c>
      <c r="J20" s="247" t="s">
        <v>41</v>
      </c>
      <c r="K20" s="247" t="s">
        <v>41</v>
      </c>
      <c r="L20" s="247" t="s">
        <v>41</v>
      </c>
      <c r="M20" s="247">
        <v>1</v>
      </c>
      <c r="N20" s="248" t="s">
        <v>127</v>
      </c>
    </row>
    <row r="21" spans="2:14">
      <c r="B21" s="402" t="s">
        <v>29</v>
      </c>
      <c r="C21" s="397" t="s">
        <v>5</v>
      </c>
      <c r="D21" s="398"/>
      <c r="E21" s="247">
        <v>27</v>
      </c>
      <c r="F21" s="247">
        <v>6165</v>
      </c>
      <c r="G21" s="247">
        <v>57</v>
      </c>
      <c r="H21" s="247" t="s">
        <v>257</v>
      </c>
      <c r="I21" s="247">
        <v>7</v>
      </c>
      <c r="J21" s="247">
        <v>14905</v>
      </c>
      <c r="K21" s="247">
        <v>4</v>
      </c>
      <c r="L21" s="247">
        <v>401</v>
      </c>
      <c r="M21" s="247" t="s">
        <v>72</v>
      </c>
      <c r="N21" s="248" t="s">
        <v>99</v>
      </c>
    </row>
    <row r="22" spans="2:14">
      <c r="B22" s="402"/>
      <c r="C22" s="242"/>
      <c r="D22" s="243" t="s">
        <v>6</v>
      </c>
      <c r="E22" s="247">
        <v>21</v>
      </c>
      <c r="F22" s="247" t="s">
        <v>385</v>
      </c>
      <c r="G22" s="247">
        <v>25</v>
      </c>
      <c r="H22" s="247" t="s">
        <v>385</v>
      </c>
      <c r="I22" s="247">
        <v>6</v>
      </c>
      <c r="J22" s="247" t="s">
        <v>395</v>
      </c>
      <c r="K22" s="247">
        <v>2</v>
      </c>
      <c r="L22" s="247" t="s">
        <v>384</v>
      </c>
      <c r="M22" s="247" t="s">
        <v>383</v>
      </c>
      <c r="N22" s="248" t="s">
        <v>99</v>
      </c>
    </row>
    <row r="23" spans="2:14">
      <c r="B23" s="402"/>
      <c r="C23" s="242"/>
      <c r="D23" s="243" t="s">
        <v>7</v>
      </c>
      <c r="E23" s="247" t="s">
        <v>72</v>
      </c>
      <c r="F23" s="247" t="s">
        <v>72</v>
      </c>
      <c r="G23" s="247">
        <v>6</v>
      </c>
      <c r="H23" s="247">
        <v>76</v>
      </c>
      <c r="I23" s="247" t="s">
        <v>72</v>
      </c>
      <c r="J23" s="247" t="s">
        <v>72</v>
      </c>
      <c r="K23" s="247" t="s">
        <v>72</v>
      </c>
      <c r="L23" s="247" t="s">
        <v>72</v>
      </c>
      <c r="M23" s="247" t="s">
        <v>72</v>
      </c>
      <c r="N23" s="248" t="s">
        <v>99</v>
      </c>
    </row>
    <row r="24" spans="2:14">
      <c r="B24" s="402"/>
      <c r="C24" s="242"/>
      <c r="D24" s="243" t="s">
        <v>8</v>
      </c>
      <c r="E24" s="247">
        <v>1</v>
      </c>
      <c r="F24" s="247" t="s">
        <v>257</v>
      </c>
      <c r="G24" s="247">
        <v>4</v>
      </c>
      <c r="H24" s="247" t="s">
        <v>257</v>
      </c>
      <c r="I24" s="247">
        <v>1</v>
      </c>
      <c r="J24" s="247" t="s">
        <v>257</v>
      </c>
      <c r="K24" s="247">
        <v>1</v>
      </c>
      <c r="L24" s="247" t="s">
        <v>257</v>
      </c>
      <c r="M24" s="247" t="s">
        <v>72</v>
      </c>
      <c r="N24" s="248" t="s">
        <v>99</v>
      </c>
    </row>
    <row r="25" spans="2:14">
      <c r="B25" s="402"/>
      <c r="C25" s="242"/>
      <c r="D25" s="243" t="s">
        <v>9</v>
      </c>
      <c r="E25" s="247">
        <v>1</v>
      </c>
      <c r="F25" s="247" t="s">
        <v>257</v>
      </c>
      <c r="G25" s="247">
        <v>10</v>
      </c>
      <c r="H25" s="247" t="s">
        <v>257</v>
      </c>
      <c r="I25" s="247" t="s">
        <v>72</v>
      </c>
      <c r="J25" s="247" t="s">
        <v>72</v>
      </c>
      <c r="K25" s="247" t="s">
        <v>72</v>
      </c>
      <c r="L25" s="247" t="s">
        <v>72</v>
      </c>
      <c r="M25" s="247" t="s">
        <v>72</v>
      </c>
      <c r="N25" s="248" t="s">
        <v>99</v>
      </c>
    </row>
    <row r="26" spans="2:14">
      <c r="B26" s="402"/>
      <c r="C26" s="242"/>
      <c r="D26" s="244" t="s">
        <v>10</v>
      </c>
      <c r="E26" s="247" t="s">
        <v>72</v>
      </c>
      <c r="F26" s="247" t="s">
        <v>72</v>
      </c>
      <c r="G26" s="247" t="s">
        <v>72</v>
      </c>
      <c r="H26" s="247" t="s">
        <v>72</v>
      </c>
      <c r="I26" s="247" t="s">
        <v>72</v>
      </c>
      <c r="J26" s="247" t="s">
        <v>72</v>
      </c>
      <c r="K26" s="247">
        <v>1</v>
      </c>
      <c r="L26" s="247" t="s">
        <v>257</v>
      </c>
      <c r="M26" s="247" t="s">
        <v>72</v>
      </c>
      <c r="N26" s="248" t="s">
        <v>99</v>
      </c>
    </row>
    <row r="27" spans="2:14" ht="14.25" thickBot="1">
      <c r="B27" s="403"/>
      <c r="C27" s="245"/>
      <c r="D27" s="246" t="s">
        <v>11</v>
      </c>
      <c r="E27" s="249">
        <v>4</v>
      </c>
      <c r="F27" s="249">
        <v>3710</v>
      </c>
      <c r="G27" s="249">
        <v>12</v>
      </c>
      <c r="H27" s="249" t="s">
        <v>394</v>
      </c>
      <c r="I27" s="249" t="s">
        <v>72</v>
      </c>
      <c r="J27" s="249" t="s">
        <v>72</v>
      </c>
      <c r="K27" s="249" t="s">
        <v>72</v>
      </c>
      <c r="L27" s="249" t="s">
        <v>72</v>
      </c>
      <c r="M27" s="249" t="s">
        <v>72</v>
      </c>
      <c r="N27" s="250" t="s">
        <v>99</v>
      </c>
    </row>
    <row r="28" spans="2:14">
      <c r="B28" s="190"/>
      <c r="C28" s="190"/>
      <c r="D28" s="190"/>
      <c r="E28" s="190"/>
      <c r="F28" s="190"/>
      <c r="G28" s="190"/>
      <c r="H28" s="190"/>
      <c r="I28" s="190"/>
      <c r="J28" s="190"/>
      <c r="K28" s="189"/>
      <c r="L28" s="189"/>
      <c r="M28" s="188"/>
    </row>
    <row r="29" spans="2:14">
      <c r="B29" s="311"/>
    </row>
  </sheetData>
  <mergeCells count="13">
    <mergeCell ref="B21:B27"/>
    <mergeCell ref="C21:D21"/>
    <mergeCell ref="B5:B6"/>
    <mergeCell ref="C5:D6"/>
    <mergeCell ref="B7:B13"/>
    <mergeCell ref="C7:D7"/>
    <mergeCell ref="B14:B20"/>
    <mergeCell ref="C14:D14"/>
    <mergeCell ref="K5:L5"/>
    <mergeCell ref="M5:N5"/>
    <mergeCell ref="E5:F5"/>
    <mergeCell ref="G5:H5"/>
    <mergeCell ref="I5:J5"/>
  </mergeCells>
  <phoneticPr fontId="2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&amp;C&amp;F / &amp;A&amp;R&amp;P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14"/>
  <sheetViews>
    <sheetView workbookViewId="0">
      <selection activeCell="K16" sqref="K16"/>
    </sheetView>
  </sheetViews>
  <sheetFormatPr defaultColWidth="6.875" defaultRowHeight="13.5"/>
  <cols>
    <col min="1" max="1" width="1.75" customWidth="1"/>
    <col min="2" max="2" width="12.75" customWidth="1"/>
    <col min="3" max="3" width="7.5" bestFit="1" customWidth="1"/>
    <col min="4" max="4" width="8.125" customWidth="1"/>
    <col min="5" max="6" width="7.5" bestFit="1" customWidth="1"/>
    <col min="7" max="7" width="8.125" customWidth="1"/>
    <col min="8" max="9" width="7.5" bestFit="1" customWidth="1"/>
    <col min="10" max="10" width="8.125" customWidth="1"/>
    <col min="11" max="12" width="7.5" bestFit="1" customWidth="1"/>
    <col min="13" max="13" width="8.125" customWidth="1"/>
    <col min="14" max="15" width="7.5" bestFit="1" customWidth="1"/>
    <col min="16" max="16" width="8.125" customWidth="1"/>
    <col min="17" max="18" width="7.5" bestFit="1" customWidth="1"/>
    <col min="19" max="19" width="8.125" customWidth="1"/>
    <col min="20" max="20" width="7.5" bestFit="1" customWidth="1"/>
  </cols>
  <sheetData>
    <row r="1" spans="1:20" s="187" customFormat="1" ht="17.25">
      <c r="A1" s="187" t="s">
        <v>258</v>
      </c>
    </row>
    <row r="2" spans="1:20" ht="17.25">
      <c r="B2" s="183" t="s">
        <v>458</v>
      </c>
      <c r="C2" s="181"/>
      <c r="D2" s="181"/>
      <c r="E2" s="181"/>
      <c r="F2" s="181"/>
      <c r="G2" s="181"/>
      <c r="H2" s="181"/>
      <c r="I2" s="181"/>
      <c r="J2" s="181"/>
      <c r="K2" s="181"/>
    </row>
    <row r="3" spans="1:20">
      <c r="B3" s="182" t="s">
        <v>451</v>
      </c>
      <c r="C3" s="181"/>
      <c r="D3" s="181"/>
      <c r="E3" s="181"/>
      <c r="F3" s="181"/>
      <c r="G3" s="181"/>
      <c r="H3" s="181"/>
      <c r="I3" s="181"/>
      <c r="J3" s="181"/>
      <c r="K3" s="181"/>
    </row>
    <row r="4" spans="1:20" ht="14.25" thickBot="1"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254"/>
      <c r="M4" s="254"/>
      <c r="N4" s="254"/>
      <c r="O4" s="254"/>
      <c r="P4" s="254"/>
      <c r="Q4" s="254"/>
      <c r="R4" s="254"/>
      <c r="S4" s="254"/>
      <c r="T4" s="254"/>
    </row>
    <row r="5" spans="1:20">
      <c r="B5" s="414" t="s">
        <v>142</v>
      </c>
      <c r="C5" s="412" t="s">
        <v>141</v>
      </c>
      <c r="D5" s="412"/>
      <c r="E5" s="412"/>
      <c r="F5" s="412" t="s">
        <v>140</v>
      </c>
      <c r="G5" s="412"/>
      <c r="H5" s="412"/>
      <c r="I5" s="412" t="s">
        <v>139</v>
      </c>
      <c r="J5" s="412"/>
      <c r="K5" s="412"/>
      <c r="L5" s="412" t="s">
        <v>452</v>
      </c>
      <c r="M5" s="412"/>
      <c r="N5" s="412"/>
      <c r="O5" s="412" t="s">
        <v>29</v>
      </c>
      <c r="P5" s="412"/>
      <c r="Q5" s="412"/>
      <c r="R5" s="412" t="s">
        <v>138</v>
      </c>
      <c r="S5" s="412"/>
      <c r="T5" s="413"/>
    </row>
    <row r="6" spans="1:20" ht="24.75" customHeight="1">
      <c r="B6" s="415"/>
      <c r="C6" s="180" t="s">
        <v>137</v>
      </c>
      <c r="D6" s="180" t="s">
        <v>136</v>
      </c>
      <c r="E6" s="180" t="s">
        <v>135</v>
      </c>
      <c r="F6" s="180" t="s">
        <v>137</v>
      </c>
      <c r="G6" s="180" t="s">
        <v>136</v>
      </c>
      <c r="H6" s="180" t="s">
        <v>135</v>
      </c>
      <c r="I6" s="180" t="s">
        <v>137</v>
      </c>
      <c r="J6" s="180" t="s">
        <v>136</v>
      </c>
      <c r="K6" s="180" t="s">
        <v>135</v>
      </c>
      <c r="L6" s="180" t="s">
        <v>137</v>
      </c>
      <c r="M6" s="180" t="s">
        <v>136</v>
      </c>
      <c r="N6" s="180" t="s">
        <v>135</v>
      </c>
      <c r="O6" s="180" t="s">
        <v>137</v>
      </c>
      <c r="P6" s="180" t="s">
        <v>136</v>
      </c>
      <c r="Q6" s="180" t="s">
        <v>135</v>
      </c>
      <c r="R6" s="180" t="s">
        <v>137</v>
      </c>
      <c r="S6" s="180" t="s">
        <v>136</v>
      </c>
      <c r="T6" s="255" t="s">
        <v>135</v>
      </c>
    </row>
    <row r="7" spans="1:20" ht="20.25" customHeight="1">
      <c r="B7" s="266" t="s">
        <v>325</v>
      </c>
      <c r="C7" s="262">
        <v>1070</v>
      </c>
      <c r="D7" s="262">
        <v>498</v>
      </c>
      <c r="E7" s="262">
        <v>5330</v>
      </c>
      <c r="F7" s="262">
        <v>1060</v>
      </c>
      <c r="G7" s="262">
        <v>497</v>
      </c>
      <c r="H7" s="262">
        <v>5280</v>
      </c>
      <c r="I7" s="262">
        <v>1060</v>
      </c>
      <c r="J7" s="262">
        <v>495</v>
      </c>
      <c r="K7" s="262">
        <v>5240</v>
      </c>
      <c r="L7" s="262">
        <v>1050</v>
      </c>
      <c r="M7" s="262">
        <v>417</v>
      </c>
      <c r="N7" s="262">
        <v>4390</v>
      </c>
      <c r="O7" s="262">
        <v>1030</v>
      </c>
      <c r="P7" s="262">
        <v>444</v>
      </c>
      <c r="Q7" s="262">
        <v>4550</v>
      </c>
      <c r="R7" s="262">
        <v>1020</v>
      </c>
      <c r="S7" s="262">
        <v>483</v>
      </c>
      <c r="T7" s="263">
        <v>4910</v>
      </c>
    </row>
    <row r="8" spans="1:20" ht="20.25" customHeight="1">
      <c r="B8" s="266" t="s">
        <v>326</v>
      </c>
      <c r="C8" s="262" t="s">
        <v>128</v>
      </c>
      <c r="D8" s="262" t="s">
        <v>128</v>
      </c>
      <c r="E8" s="262" t="s">
        <v>128</v>
      </c>
      <c r="F8" s="81">
        <v>4</v>
      </c>
      <c r="G8" s="81">
        <v>290</v>
      </c>
      <c r="H8" s="81">
        <v>12</v>
      </c>
      <c r="I8" s="262" t="s">
        <v>257</v>
      </c>
      <c r="J8" s="262" t="s">
        <v>257</v>
      </c>
      <c r="K8" s="262" t="s">
        <v>257</v>
      </c>
      <c r="L8" s="262">
        <v>3</v>
      </c>
      <c r="M8" s="262">
        <v>249</v>
      </c>
      <c r="N8" s="262">
        <v>7</v>
      </c>
      <c r="O8" s="262">
        <v>4</v>
      </c>
      <c r="P8" s="262">
        <v>154</v>
      </c>
      <c r="Q8" s="262">
        <v>6</v>
      </c>
      <c r="R8" s="262">
        <v>3</v>
      </c>
      <c r="S8" s="262">
        <v>200</v>
      </c>
      <c r="T8" s="263">
        <v>6</v>
      </c>
    </row>
    <row r="9" spans="1:20" ht="20.25" customHeight="1">
      <c r="B9" s="266" t="s">
        <v>327</v>
      </c>
      <c r="C9" s="262" t="s">
        <v>128</v>
      </c>
      <c r="D9" s="262">
        <v>180</v>
      </c>
      <c r="E9" s="262" t="s">
        <v>128</v>
      </c>
      <c r="F9" s="262">
        <v>8</v>
      </c>
      <c r="G9" s="262">
        <v>270</v>
      </c>
      <c r="H9" s="81">
        <v>22</v>
      </c>
      <c r="I9" s="262" t="s">
        <v>257</v>
      </c>
      <c r="J9" s="262" t="s">
        <v>257</v>
      </c>
      <c r="K9" s="262" t="s">
        <v>257</v>
      </c>
      <c r="L9" s="262" t="s">
        <v>257</v>
      </c>
      <c r="M9" s="262" t="s">
        <v>257</v>
      </c>
      <c r="N9" s="262" t="s">
        <v>257</v>
      </c>
      <c r="O9" s="262" t="s">
        <v>257</v>
      </c>
      <c r="P9" s="307">
        <v>181</v>
      </c>
      <c r="Q9" s="262" t="s">
        <v>257</v>
      </c>
      <c r="R9" s="262" t="s">
        <v>257</v>
      </c>
      <c r="S9" s="262" t="s">
        <v>257</v>
      </c>
      <c r="T9" s="263" t="s">
        <v>257</v>
      </c>
    </row>
    <row r="10" spans="1:20" ht="20.25" customHeight="1">
      <c r="B10" s="266" t="s">
        <v>328</v>
      </c>
      <c r="C10" s="262" t="s">
        <v>128</v>
      </c>
      <c r="D10" s="262" t="s">
        <v>128</v>
      </c>
      <c r="E10" s="262" t="s">
        <v>128</v>
      </c>
      <c r="F10" s="262" t="s">
        <v>128</v>
      </c>
      <c r="G10" s="262" t="s">
        <v>128</v>
      </c>
      <c r="H10" s="262" t="s">
        <v>128</v>
      </c>
      <c r="I10" s="307">
        <v>18</v>
      </c>
      <c r="J10" s="307">
        <v>117</v>
      </c>
      <c r="K10" s="307">
        <v>21</v>
      </c>
      <c r="L10" s="307">
        <v>18</v>
      </c>
      <c r="M10" s="307">
        <v>122</v>
      </c>
      <c r="N10" s="307">
        <v>22</v>
      </c>
      <c r="O10" s="307">
        <v>19</v>
      </c>
      <c r="P10" s="307">
        <v>131</v>
      </c>
      <c r="Q10" s="307">
        <v>25</v>
      </c>
      <c r="R10" s="307">
        <v>24</v>
      </c>
      <c r="S10" s="307">
        <v>133</v>
      </c>
      <c r="T10" s="308">
        <v>32</v>
      </c>
    </row>
    <row r="11" spans="1:20" ht="20.25" customHeight="1" thickBot="1">
      <c r="B11" s="267" t="s">
        <v>263</v>
      </c>
      <c r="C11" s="264">
        <v>1</v>
      </c>
      <c r="D11" s="264">
        <v>29</v>
      </c>
      <c r="E11" s="264">
        <v>0</v>
      </c>
      <c r="F11" s="89">
        <v>1</v>
      </c>
      <c r="G11" s="89">
        <v>11</v>
      </c>
      <c r="H11" s="264">
        <v>0</v>
      </c>
      <c r="I11" s="309">
        <v>0</v>
      </c>
      <c r="J11" s="309">
        <v>16</v>
      </c>
      <c r="K11" s="309">
        <v>0</v>
      </c>
      <c r="L11" s="309">
        <v>0</v>
      </c>
      <c r="M11" s="309">
        <v>17</v>
      </c>
      <c r="N11" s="309">
        <v>0</v>
      </c>
      <c r="O11" s="264" t="s">
        <v>257</v>
      </c>
      <c r="P11" s="264" t="s">
        <v>257</v>
      </c>
      <c r="Q11" s="264" t="s">
        <v>257</v>
      </c>
      <c r="R11" s="309" t="s">
        <v>72</v>
      </c>
      <c r="S11" s="309" t="s">
        <v>72</v>
      </c>
      <c r="T11" s="310" t="s">
        <v>72</v>
      </c>
    </row>
    <row r="12" spans="1:20" s="254" customFormat="1" ht="14.25" thickBot="1">
      <c r="B12" s="253"/>
      <c r="C12" s="177"/>
      <c r="D12" s="177"/>
      <c r="E12" s="177"/>
      <c r="F12" s="260"/>
      <c r="G12" s="260"/>
      <c r="H12" s="177"/>
      <c r="I12" s="178"/>
      <c r="J12" s="177"/>
      <c r="K12" s="177"/>
      <c r="L12" s="177"/>
      <c r="M12" s="177"/>
      <c r="N12" s="177"/>
      <c r="O12" s="177"/>
      <c r="P12" s="177"/>
      <c r="Q12" s="177"/>
      <c r="R12" s="261"/>
      <c r="S12" s="177"/>
      <c r="T12" s="177"/>
    </row>
    <row r="13" spans="1:20" ht="21">
      <c r="B13" s="256"/>
      <c r="C13" s="257" t="s">
        <v>137</v>
      </c>
      <c r="D13" s="258" t="s">
        <v>134</v>
      </c>
      <c r="E13" s="257" t="s">
        <v>135</v>
      </c>
      <c r="F13" s="257" t="s">
        <v>137</v>
      </c>
      <c r="G13" s="258" t="s">
        <v>134</v>
      </c>
      <c r="H13" s="257" t="s">
        <v>135</v>
      </c>
      <c r="I13" s="257" t="s">
        <v>137</v>
      </c>
      <c r="J13" s="258" t="s">
        <v>134</v>
      </c>
      <c r="K13" s="257" t="s">
        <v>135</v>
      </c>
      <c r="L13" s="257" t="s">
        <v>137</v>
      </c>
      <c r="M13" s="258" t="s">
        <v>134</v>
      </c>
      <c r="N13" s="257" t="s">
        <v>135</v>
      </c>
      <c r="O13" s="257" t="s">
        <v>137</v>
      </c>
      <c r="P13" s="258" t="s">
        <v>134</v>
      </c>
      <c r="Q13" s="257" t="s">
        <v>135</v>
      </c>
      <c r="R13" s="257" t="s">
        <v>137</v>
      </c>
      <c r="S13" s="258" t="s">
        <v>134</v>
      </c>
      <c r="T13" s="259" t="s">
        <v>135</v>
      </c>
    </row>
    <row r="14" spans="1:20" ht="20.25" customHeight="1" thickBot="1">
      <c r="B14" s="267" t="s">
        <v>329</v>
      </c>
      <c r="C14" s="264">
        <v>87</v>
      </c>
      <c r="D14" s="264">
        <v>5640</v>
      </c>
      <c r="E14" s="264">
        <v>6190</v>
      </c>
      <c r="F14" s="89">
        <v>87</v>
      </c>
      <c r="G14" s="89">
        <v>5410</v>
      </c>
      <c r="H14" s="89">
        <v>5910</v>
      </c>
      <c r="I14" s="264">
        <v>87</v>
      </c>
      <c r="J14" s="264">
        <v>6830</v>
      </c>
      <c r="K14" s="264">
        <v>7500</v>
      </c>
      <c r="L14" s="264">
        <v>87</v>
      </c>
      <c r="M14" s="264">
        <v>6550</v>
      </c>
      <c r="N14" s="264">
        <v>7200</v>
      </c>
      <c r="O14" s="264">
        <v>87</v>
      </c>
      <c r="P14" s="264">
        <v>6900</v>
      </c>
      <c r="Q14" s="264">
        <v>7600</v>
      </c>
      <c r="R14" s="264">
        <v>87</v>
      </c>
      <c r="S14" s="264">
        <v>6220</v>
      </c>
      <c r="T14" s="265">
        <v>6840</v>
      </c>
    </row>
  </sheetData>
  <mergeCells count="7">
    <mergeCell ref="O5:Q5"/>
    <mergeCell ref="R5:T5"/>
    <mergeCell ref="B5:B6"/>
    <mergeCell ref="C5:E5"/>
    <mergeCell ref="F5:H5"/>
    <mergeCell ref="I5:K5"/>
    <mergeCell ref="L5:N5"/>
  </mergeCells>
  <phoneticPr fontId="2"/>
  <pageMargins left="0.23622047244094491" right="0.23622047244094491" top="0.74803149606299213" bottom="0.74803149606299213" header="0.31496062992125984" footer="0.31496062992125984"/>
  <pageSetup paperSize="9" scale="66" orientation="portrait" r:id="rId1"/>
  <headerFooter>
    <oddFooter>&amp;C&amp;F / &amp;A&amp;R&amp;P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6"/>
  <sheetViews>
    <sheetView workbookViewId="0">
      <selection activeCell="H2" sqref="H2"/>
    </sheetView>
  </sheetViews>
  <sheetFormatPr defaultColWidth="8.875" defaultRowHeight="13.5"/>
  <cols>
    <col min="1" max="1" width="2.625" style="3" customWidth="1"/>
    <col min="2" max="2" width="11.25" style="3" customWidth="1"/>
    <col min="3" max="3" width="7.875" style="3" customWidth="1"/>
    <col min="4" max="16384" width="8.875" style="3"/>
  </cols>
  <sheetData>
    <row r="1" spans="1:8" s="187" customFormat="1" ht="17.25">
      <c r="A1" s="187" t="s">
        <v>258</v>
      </c>
    </row>
    <row r="2" spans="1:8" ht="19.5" customHeight="1">
      <c r="B2" s="1" t="s">
        <v>477</v>
      </c>
      <c r="C2" s="2"/>
      <c r="D2" s="2"/>
      <c r="E2" s="2"/>
      <c r="F2" s="2"/>
      <c r="G2" s="2"/>
      <c r="H2" s="2"/>
    </row>
    <row r="3" spans="1:8" ht="13.5" customHeight="1">
      <c r="B3" s="4" t="s">
        <v>476</v>
      </c>
      <c r="C3" s="2"/>
      <c r="D3" s="2"/>
      <c r="E3" s="2"/>
      <c r="F3" s="2"/>
      <c r="G3" s="2"/>
      <c r="H3" s="2"/>
    </row>
    <row r="4" spans="1:8" ht="13.5" customHeight="1" thickBot="1">
      <c r="B4" s="6"/>
      <c r="C4" s="2"/>
      <c r="D4" s="2"/>
      <c r="E4" s="2"/>
      <c r="F4" s="2"/>
      <c r="G4" s="2"/>
      <c r="H4" s="2"/>
    </row>
    <row r="5" spans="1:8" ht="22.5" customHeight="1">
      <c r="B5" s="355" t="s">
        <v>154</v>
      </c>
      <c r="C5" s="356"/>
      <c r="D5" s="46" t="s">
        <v>153</v>
      </c>
      <c r="E5" s="46" t="s">
        <v>152</v>
      </c>
      <c r="F5" s="46" t="s">
        <v>151</v>
      </c>
      <c r="G5" s="46" t="s">
        <v>150</v>
      </c>
      <c r="H5" s="105" t="s">
        <v>36</v>
      </c>
    </row>
    <row r="6" spans="1:8" ht="22.5" customHeight="1">
      <c r="B6" s="330" t="s">
        <v>149</v>
      </c>
      <c r="C6" s="58" t="s">
        <v>145</v>
      </c>
      <c r="D6" s="81">
        <v>13280</v>
      </c>
      <c r="E6" s="81">
        <v>4823</v>
      </c>
      <c r="F6" s="81">
        <v>1121</v>
      </c>
      <c r="G6" s="81">
        <v>193</v>
      </c>
      <c r="H6" s="99">
        <f t="shared" ref="H6:H15" si="0">SUM(D6:G6)</f>
        <v>19417</v>
      </c>
    </row>
    <row r="7" spans="1:8" ht="22.5" customHeight="1">
      <c r="B7" s="330"/>
      <c r="C7" s="58" t="s">
        <v>144</v>
      </c>
      <c r="D7" s="112">
        <f>D6/H6</f>
        <v>0.68393675645053309</v>
      </c>
      <c r="E7" s="112">
        <f>E6/H6</f>
        <v>0.24839058556934646</v>
      </c>
      <c r="F7" s="112">
        <f>F6/H6</f>
        <v>5.7732914456404182E-2</v>
      </c>
      <c r="G7" s="112">
        <f>G6/H6</f>
        <v>9.9397435237163316E-3</v>
      </c>
      <c r="H7" s="114">
        <f t="shared" si="0"/>
        <v>1</v>
      </c>
    </row>
    <row r="8" spans="1:8" ht="22.5" customHeight="1">
      <c r="B8" s="330" t="s">
        <v>148</v>
      </c>
      <c r="C8" s="58" t="s">
        <v>145</v>
      </c>
      <c r="D8" s="81">
        <v>13213</v>
      </c>
      <c r="E8" s="81">
        <v>4164</v>
      </c>
      <c r="F8" s="81">
        <v>365</v>
      </c>
      <c r="G8" s="81">
        <v>53</v>
      </c>
      <c r="H8" s="99">
        <f t="shared" si="0"/>
        <v>17795</v>
      </c>
    </row>
    <row r="9" spans="1:8" ht="22.5" customHeight="1">
      <c r="B9" s="330"/>
      <c r="C9" s="58" t="s">
        <v>144</v>
      </c>
      <c r="D9" s="112">
        <f>D8/H8</f>
        <v>0.74251194155661704</v>
      </c>
      <c r="E9" s="112">
        <f>E8/H8</f>
        <v>0.23399831413318348</v>
      </c>
      <c r="F9" s="112">
        <f>F8/H8</f>
        <v>2.0511379601011522E-2</v>
      </c>
      <c r="G9" s="112">
        <f>G8/H8</f>
        <v>2.9783647091879742E-3</v>
      </c>
      <c r="H9" s="114">
        <f t="shared" si="0"/>
        <v>1</v>
      </c>
    </row>
    <row r="10" spans="1:8" ht="22.5" customHeight="1">
      <c r="B10" s="330" t="s">
        <v>464</v>
      </c>
      <c r="C10" s="58" t="s">
        <v>145</v>
      </c>
      <c r="D10" s="81">
        <v>8144</v>
      </c>
      <c r="E10" s="81">
        <v>2632</v>
      </c>
      <c r="F10" s="113">
        <v>395</v>
      </c>
      <c r="G10" s="81">
        <v>40</v>
      </c>
      <c r="H10" s="99">
        <f t="shared" si="0"/>
        <v>11211</v>
      </c>
    </row>
    <row r="11" spans="1:8" ht="22.5" customHeight="1">
      <c r="B11" s="330"/>
      <c r="C11" s="58" t="s">
        <v>144</v>
      </c>
      <c r="D11" s="112">
        <f>D10/H10</f>
        <v>0.72642939969672637</v>
      </c>
      <c r="E11" s="112">
        <f>E10/H10</f>
        <v>0.23476942288823477</v>
      </c>
      <c r="F11" s="112">
        <f>F10/H10</f>
        <v>3.5233253055035232E-2</v>
      </c>
      <c r="G11" s="112">
        <f>G10/H10</f>
        <v>3.5679243600035679E-3</v>
      </c>
      <c r="H11" s="114">
        <f t="shared" si="0"/>
        <v>0.99999999999999989</v>
      </c>
    </row>
    <row r="12" spans="1:8" ht="22.5" customHeight="1">
      <c r="B12" s="330" t="s">
        <v>147</v>
      </c>
      <c r="C12" s="58" t="s">
        <v>145</v>
      </c>
      <c r="D12" s="81">
        <v>4916</v>
      </c>
      <c r="E12" s="81">
        <v>2249</v>
      </c>
      <c r="F12" s="113">
        <v>112</v>
      </c>
      <c r="G12" s="81">
        <v>55</v>
      </c>
      <c r="H12" s="99">
        <f t="shared" si="0"/>
        <v>7332</v>
      </c>
    </row>
    <row r="13" spans="1:8" ht="22.5" customHeight="1">
      <c r="B13" s="330"/>
      <c r="C13" s="58" t="s">
        <v>144</v>
      </c>
      <c r="D13" s="112">
        <f>D12/H12</f>
        <v>0.67048554282596839</v>
      </c>
      <c r="E13" s="112">
        <f>E12/H12</f>
        <v>0.3067375886524823</v>
      </c>
      <c r="F13" s="112">
        <f>F12/H12</f>
        <v>1.5275504637206765E-2</v>
      </c>
      <c r="G13" s="112">
        <f>G12/H12</f>
        <v>7.5013638843426074E-3</v>
      </c>
      <c r="H13" s="114">
        <f t="shared" si="0"/>
        <v>1</v>
      </c>
    </row>
    <row r="14" spans="1:8" ht="22.5" customHeight="1">
      <c r="B14" s="330" t="s">
        <v>146</v>
      </c>
      <c r="C14" s="58" t="s">
        <v>145</v>
      </c>
      <c r="D14" s="81">
        <v>8217</v>
      </c>
      <c r="E14" s="81">
        <v>2715</v>
      </c>
      <c r="F14" s="81">
        <v>556</v>
      </c>
      <c r="G14" s="81">
        <v>59</v>
      </c>
      <c r="H14" s="99">
        <f t="shared" si="0"/>
        <v>11547</v>
      </c>
    </row>
    <row r="15" spans="1:8" ht="22.5" customHeight="1" thickBot="1">
      <c r="B15" s="331"/>
      <c r="C15" s="115" t="s">
        <v>144</v>
      </c>
      <c r="D15" s="116">
        <f>D14/H14</f>
        <v>0.71161340607950119</v>
      </c>
      <c r="E15" s="116">
        <f>E14/H14</f>
        <v>0.23512600675500131</v>
      </c>
      <c r="F15" s="116">
        <f>F14/H14</f>
        <v>4.8151034900840044E-2</v>
      </c>
      <c r="G15" s="116">
        <f>G14/H14</f>
        <v>5.1095522646574867E-3</v>
      </c>
      <c r="H15" s="117">
        <f t="shared" si="0"/>
        <v>1</v>
      </c>
    </row>
    <row r="16" spans="1:8">
      <c r="B16" s="29" t="s">
        <v>143</v>
      </c>
      <c r="C16" s="2"/>
      <c r="D16" s="2"/>
      <c r="E16" s="2"/>
      <c r="F16" s="2"/>
      <c r="G16" s="2"/>
      <c r="H16" s="111"/>
    </row>
  </sheetData>
  <mergeCells count="6">
    <mergeCell ref="B14:B15"/>
    <mergeCell ref="B5:C5"/>
    <mergeCell ref="B6:B7"/>
    <mergeCell ref="B8:B9"/>
    <mergeCell ref="B10:B11"/>
    <mergeCell ref="B12:B13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6"/>
  <sheetViews>
    <sheetView workbookViewId="0">
      <selection activeCell="G2" sqref="G2"/>
    </sheetView>
  </sheetViews>
  <sheetFormatPr defaultColWidth="8.875" defaultRowHeight="13.5"/>
  <cols>
    <col min="1" max="1" width="2.625" style="3" customWidth="1"/>
    <col min="2" max="2" width="15.5" style="3" customWidth="1"/>
    <col min="3" max="7" width="10.5" style="3" customWidth="1"/>
    <col min="8" max="16384" width="8.875" style="3"/>
  </cols>
  <sheetData>
    <row r="1" spans="1:8" s="187" customFormat="1" ht="17.25">
      <c r="A1" s="187" t="s">
        <v>258</v>
      </c>
    </row>
    <row r="2" spans="1:8" ht="19.5" customHeight="1">
      <c r="B2" s="35" t="s">
        <v>459</v>
      </c>
      <c r="C2" s="2"/>
      <c r="D2" s="2"/>
      <c r="E2" s="2"/>
      <c r="F2" s="2"/>
      <c r="G2" s="2"/>
    </row>
    <row r="3" spans="1:8" ht="13.5" customHeight="1">
      <c r="B3" s="36" t="s">
        <v>163</v>
      </c>
      <c r="C3" s="2"/>
      <c r="D3" s="2"/>
      <c r="E3" s="2"/>
      <c r="F3" s="2"/>
      <c r="G3" s="2"/>
    </row>
    <row r="4" spans="1:8" ht="13.5" customHeight="1">
      <c r="B4" s="36"/>
      <c r="C4" s="2"/>
      <c r="D4" s="2"/>
      <c r="E4" s="2"/>
      <c r="F4" s="2"/>
      <c r="G4" s="2"/>
    </row>
    <row r="5" spans="1:8" ht="13.5" customHeight="1" thickBot="1">
      <c r="B5" s="6"/>
      <c r="C5" s="2"/>
      <c r="D5" s="2"/>
      <c r="E5" s="2"/>
      <c r="F5" s="2"/>
      <c r="G5" s="2" t="s">
        <v>470</v>
      </c>
    </row>
    <row r="6" spans="1:8" ht="18" customHeight="1">
      <c r="B6" s="104" t="s">
        <v>162</v>
      </c>
      <c r="C6" s="46" t="s">
        <v>140</v>
      </c>
      <c r="D6" s="46" t="s">
        <v>139</v>
      </c>
      <c r="E6" s="46" t="s">
        <v>469</v>
      </c>
      <c r="F6" s="46" t="s">
        <v>29</v>
      </c>
      <c r="G6" s="105" t="s">
        <v>138</v>
      </c>
    </row>
    <row r="7" spans="1:8" ht="18" customHeight="1">
      <c r="B7" s="85" t="s">
        <v>36</v>
      </c>
      <c r="C7" s="103">
        <v>1060</v>
      </c>
      <c r="D7" s="103">
        <v>1050</v>
      </c>
      <c r="E7" s="103">
        <v>1046</v>
      </c>
      <c r="F7" s="103">
        <v>1402.1</v>
      </c>
      <c r="G7" s="106">
        <v>1006</v>
      </c>
    </row>
    <row r="8" spans="1:8" ht="18" customHeight="1">
      <c r="B8" s="107" t="s">
        <v>161</v>
      </c>
      <c r="C8" s="103">
        <v>827</v>
      </c>
      <c r="D8" s="103">
        <v>809</v>
      </c>
      <c r="E8" s="103">
        <v>802.6</v>
      </c>
      <c r="F8" s="103">
        <v>1078.0999999999999</v>
      </c>
      <c r="G8" s="106">
        <v>580.6</v>
      </c>
    </row>
    <row r="9" spans="1:8" ht="18" customHeight="1">
      <c r="B9" s="107" t="s">
        <v>160</v>
      </c>
      <c r="C9" s="103">
        <v>27</v>
      </c>
      <c r="D9" s="103">
        <v>29</v>
      </c>
      <c r="E9" s="103">
        <v>29.4</v>
      </c>
      <c r="F9" s="103">
        <v>26.6</v>
      </c>
      <c r="G9" s="106">
        <v>19</v>
      </c>
    </row>
    <row r="10" spans="1:8" ht="18" customHeight="1">
      <c r="B10" s="107" t="s">
        <v>159</v>
      </c>
      <c r="C10" s="103">
        <v>95</v>
      </c>
      <c r="D10" s="103">
        <v>99</v>
      </c>
      <c r="E10" s="103">
        <v>97.5</v>
      </c>
      <c r="F10" s="103">
        <v>151.9</v>
      </c>
      <c r="G10" s="106">
        <v>90</v>
      </c>
    </row>
    <row r="11" spans="1:8" ht="18" customHeight="1">
      <c r="B11" s="107" t="s">
        <v>158</v>
      </c>
      <c r="C11" s="103">
        <v>17</v>
      </c>
      <c r="D11" s="103">
        <v>19</v>
      </c>
      <c r="E11" s="103">
        <v>17.5</v>
      </c>
      <c r="F11" s="103">
        <v>35</v>
      </c>
      <c r="G11" s="106">
        <v>25</v>
      </c>
    </row>
    <row r="12" spans="1:8" ht="18" customHeight="1">
      <c r="B12" s="107" t="s">
        <v>157</v>
      </c>
      <c r="C12" s="103" t="s">
        <v>359</v>
      </c>
      <c r="D12" s="103" t="s">
        <v>359</v>
      </c>
      <c r="E12" s="103">
        <v>0.3</v>
      </c>
      <c r="F12" s="103" t="s">
        <v>72</v>
      </c>
      <c r="G12" s="106">
        <v>0.3</v>
      </c>
    </row>
    <row r="13" spans="1:8" ht="18" customHeight="1">
      <c r="B13" s="107" t="s">
        <v>156</v>
      </c>
      <c r="C13" s="103" t="s">
        <v>72</v>
      </c>
      <c r="D13" s="103" t="s">
        <v>72</v>
      </c>
      <c r="E13" s="103" t="s">
        <v>72</v>
      </c>
      <c r="F13" s="103" t="s">
        <v>72</v>
      </c>
      <c r="G13" s="106" t="s">
        <v>72</v>
      </c>
    </row>
    <row r="14" spans="1:8" ht="18" customHeight="1">
      <c r="B14" s="107" t="s">
        <v>155</v>
      </c>
      <c r="C14" s="103">
        <v>12</v>
      </c>
      <c r="D14" s="103">
        <v>9</v>
      </c>
      <c r="E14" s="103">
        <v>9.3000000000000007</v>
      </c>
      <c r="F14" s="103">
        <v>8.5</v>
      </c>
      <c r="G14" s="106">
        <v>8.1999999999999993</v>
      </c>
    </row>
    <row r="15" spans="1:8" ht="18" customHeight="1" thickBot="1">
      <c r="B15" s="108" t="s">
        <v>58</v>
      </c>
      <c r="C15" s="109">
        <f>+C7-SUM(C8:C14)</f>
        <v>82</v>
      </c>
      <c r="D15" s="109">
        <f>+D7-SUM(D8:D14)</f>
        <v>85</v>
      </c>
      <c r="E15" s="109">
        <f>+E7-SUM(E8:E14)</f>
        <v>89.400000000000091</v>
      </c>
      <c r="F15" s="109">
        <f>+F7-SUM(F8:F14)</f>
        <v>102</v>
      </c>
      <c r="G15" s="110">
        <f>+G7-SUM(G8:G14)</f>
        <v>282.89999999999998</v>
      </c>
      <c r="H15" s="37"/>
    </row>
    <row r="16" spans="1:8">
      <c r="B16" s="29"/>
      <c r="C16" s="2"/>
      <c r="D16" s="2"/>
      <c r="E16" s="2"/>
    </row>
  </sheetData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30"/>
  <sheetViews>
    <sheetView zoomScale="130" zoomScaleNormal="130" workbookViewId="0">
      <selection activeCell="K16" sqref="K16"/>
    </sheetView>
  </sheetViews>
  <sheetFormatPr defaultColWidth="8.875" defaultRowHeight="13.5"/>
  <cols>
    <col min="1" max="1" width="2.625" style="3" customWidth="1"/>
    <col min="2" max="2" width="9.625" style="3" customWidth="1"/>
    <col min="3" max="3" width="1.625" style="3" customWidth="1"/>
    <col min="4" max="4" width="10.25" style="3" customWidth="1"/>
    <col min="5" max="14" width="9.25" style="3" customWidth="1"/>
    <col min="15" max="16" width="7" style="3" customWidth="1"/>
    <col min="17" max="16384" width="8.875" style="3"/>
  </cols>
  <sheetData>
    <row r="1" spans="1:16" s="187" customFormat="1" ht="17.25">
      <c r="A1" s="187" t="s">
        <v>258</v>
      </c>
    </row>
    <row r="2" spans="1:16" ht="19.5" customHeight="1">
      <c r="B2" s="39" t="s">
        <v>368</v>
      </c>
      <c r="C2" s="38"/>
      <c r="D2" s="38"/>
      <c r="E2" s="38"/>
      <c r="F2" s="38"/>
    </row>
    <row r="3" spans="1:16" ht="13.5" customHeight="1">
      <c r="B3" s="41" t="s">
        <v>363</v>
      </c>
      <c r="C3" s="38"/>
      <c r="D3" s="38"/>
      <c r="E3" s="38"/>
      <c r="F3" s="38"/>
    </row>
    <row r="4" spans="1:16" ht="13.5" customHeight="1" thickBot="1">
      <c r="B4" s="41" t="s">
        <v>14</v>
      </c>
      <c r="C4" s="38"/>
      <c r="D4" s="38"/>
      <c r="E4" s="38"/>
      <c r="F4" s="38"/>
      <c r="N4" s="68" t="s">
        <v>256</v>
      </c>
    </row>
    <row r="5" spans="1:16" ht="29.25" customHeight="1">
      <c r="B5" s="326" t="s">
        <v>15</v>
      </c>
      <c r="C5" s="327"/>
      <c r="D5" s="328"/>
      <c r="E5" s="42" t="s">
        <v>16</v>
      </c>
      <c r="F5" s="173" t="s">
        <v>444</v>
      </c>
      <c r="G5" s="173" t="s">
        <v>17</v>
      </c>
      <c r="H5" s="173" t="s">
        <v>18</v>
      </c>
      <c r="I5" s="173" t="s">
        <v>19</v>
      </c>
      <c r="J5" s="173" t="s">
        <v>20</v>
      </c>
      <c r="K5" s="173" t="s">
        <v>21</v>
      </c>
      <c r="L5" s="173" t="s">
        <v>22</v>
      </c>
      <c r="M5" s="173" t="s">
        <v>23</v>
      </c>
      <c r="N5" s="174" t="s">
        <v>24</v>
      </c>
    </row>
    <row r="6" spans="1:16" ht="15" customHeight="1">
      <c r="B6" s="330" t="s">
        <v>35</v>
      </c>
      <c r="C6" s="329" t="s">
        <v>5</v>
      </c>
      <c r="D6" s="319"/>
      <c r="E6" s="81">
        <v>2296</v>
      </c>
      <c r="F6" s="81">
        <v>17</v>
      </c>
      <c r="G6" s="81">
        <v>72</v>
      </c>
      <c r="H6" s="81">
        <v>884</v>
      </c>
      <c r="I6" s="81">
        <v>840</v>
      </c>
      <c r="J6" s="81">
        <v>215</v>
      </c>
      <c r="K6" s="81">
        <v>116</v>
      </c>
      <c r="L6" s="81">
        <v>89</v>
      </c>
      <c r="M6" s="81">
        <v>47</v>
      </c>
      <c r="N6" s="99">
        <v>16</v>
      </c>
      <c r="P6" s="300"/>
    </row>
    <row r="7" spans="1:16" ht="15" customHeight="1">
      <c r="B7" s="330"/>
      <c r="C7" s="126"/>
      <c r="D7" s="125" t="s">
        <v>6</v>
      </c>
      <c r="E7" s="81">
        <v>1256</v>
      </c>
      <c r="F7" s="81">
        <v>6</v>
      </c>
      <c r="G7" s="81">
        <v>16</v>
      </c>
      <c r="H7" s="81">
        <v>501</v>
      </c>
      <c r="I7" s="81">
        <v>423</v>
      </c>
      <c r="J7" s="81">
        <v>102</v>
      </c>
      <c r="K7" s="81">
        <v>82</v>
      </c>
      <c r="L7" s="81">
        <v>74</v>
      </c>
      <c r="M7" s="81">
        <v>40</v>
      </c>
      <c r="N7" s="99">
        <v>12</v>
      </c>
      <c r="P7" s="300"/>
    </row>
    <row r="8" spans="1:16" ht="15" customHeight="1">
      <c r="B8" s="330"/>
      <c r="C8" s="126"/>
      <c r="D8" s="125" t="s">
        <v>7</v>
      </c>
      <c r="E8" s="81">
        <v>111</v>
      </c>
      <c r="F8" s="81" t="s">
        <v>442</v>
      </c>
      <c r="G8" s="81">
        <v>4</v>
      </c>
      <c r="H8" s="81">
        <v>52</v>
      </c>
      <c r="I8" s="81">
        <v>43</v>
      </c>
      <c r="J8" s="81">
        <v>9</v>
      </c>
      <c r="K8" s="81">
        <v>2</v>
      </c>
      <c r="L8" s="81">
        <v>1</v>
      </c>
      <c r="M8" s="81" t="s">
        <v>442</v>
      </c>
      <c r="N8" s="99" t="s">
        <v>442</v>
      </c>
      <c r="P8" s="300"/>
    </row>
    <row r="9" spans="1:16" ht="15" customHeight="1">
      <c r="B9" s="330"/>
      <c r="C9" s="126"/>
      <c r="D9" s="125" t="s">
        <v>27</v>
      </c>
      <c r="E9" s="81">
        <v>82</v>
      </c>
      <c r="F9" s="81">
        <v>4</v>
      </c>
      <c r="G9" s="81">
        <v>6</v>
      </c>
      <c r="H9" s="81">
        <v>33</v>
      </c>
      <c r="I9" s="81">
        <v>31</v>
      </c>
      <c r="J9" s="81">
        <v>5</v>
      </c>
      <c r="K9" s="81">
        <v>1</v>
      </c>
      <c r="L9" s="81">
        <v>1</v>
      </c>
      <c r="M9" s="81" t="s">
        <v>442</v>
      </c>
      <c r="N9" s="99">
        <v>1</v>
      </c>
      <c r="P9" s="300"/>
    </row>
    <row r="10" spans="1:16" ht="15" customHeight="1">
      <c r="B10" s="330"/>
      <c r="C10" s="126"/>
      <c r="D10" s="125" t="s">
        <v>9</v>
      </c>
      <c r="E10" s="81">
        <v>107</v>
      </c>
      <c r="F10" s="81">
        <v>1</v>
      </c>
      <c r="G10" s="81">
        <v>4</v>
      </c>
      <c r="H10" s="81">
        <v>49</v>
      </c>
      <c r="I10" s="81">
        <v>45</v>
      </c>
      <c r="J10" s="81">
        <v>7</v>
      </c>
      <c r="K10" s="81">
        <v>1</v>
      </c>
      <c r="L10" s="81" t="s">
        <v>442</v>
      </c>
      <c r="M10" s="81" t="s">
        <v>442</v>
      </c>
      <c r="N10" s="99" t="s">
        <v>442</v>
      </c>
      <c r="P10" s="300"/>
    </row>
    <row r="11" spans="1:16" ht="15" customHeight="1">
      <c r="B11" s="330"/>
      <c r="C11" s="126"/>
      <c r="D11" s="125" t="s">
        <v>10</v>
      </c>
      <c r="E11" s="81">
        <v>275</v>
      </c>
      <c r="F11" s="81">
        <v>4</v>
      </c>
      <c r="G11" s="81">
        <v>30</v>
      </c>
      <c r="H11" s="81">
        <v>88</v>
      </c>
      <c r="I11" s="81">
        <v>112</v>
      </c>
      <c r="J11" s="81">
        <v>32</v>
      </c>
      <c r="K11" s="81">
        <v>6</v>
      </c>
      <c r="L11" s="81">
        <v>1</v>
      </c>
      <c r="M11" s="81">
        <v>2</v>
      </c>
      <c r="N11" s="99" t="s">
        <v>442</v>
      </c>
      <c r="P11" s="300"/>
    </row>
    <row r="12" spans="1:16" ht="15" customHeight="1">
      <c r="B12" s="330"/>
      <c r="C12" s="126"/>
      <c r="D12" s="125" t="s">
        <v>11</v>
      </c>
      <c r="E12" s="81">
        <v>465</v>
      </c>
      <c r="F12" s="81">
        <v>2</v>
      </c>
      <c r="G12" s="81">
        <v>12</v>
      </c>
      <c r="H12" s="81">
        <v>161</v>
      </c>
      <c r="I12" s="81">
        <v>186</v>
      </c>
      <c r="J12" s="81">
        <v>60</v>
      </c>
      <c r="K12" s="81">
        <v>24</v>
      </c>
      <c r="L12" s="81">
        <v>12</v>
      </c>
      <c r="M12" s="81">
        <v>5</v>
      </c>
      <c r="N12" s="99">
        <v>3</v>
      </c>
      <c r="P12" s="300"/>
    </row>
    <row r="13" spans="1:16" ht="15" customHeight="1">
      <c r="B13" s="330" t="s">
        <v>28</v>
      </c>
      <c r="C13" s="329" t="s">
        <v>5</v>
      </c>
      <c r="D13" s="319"/>
      <c r="E13" s="81">
        <v>1964</v>
      </c>
      <c r="F13" s="81">
        <v>14</v>
      </c>
      <c r="G13" s="81">
        <v>50</v>
      </c>
      <c r="H13" s="81">
        <v>732</v>
      </c>
      <c r="I13" s="81">
        <v>737</v>
      </c>
      <c r="J13" s="81">
        <v>196</v>
      </c>
      <c r="K13" s="81">
        <v>101</v>
      </c>
      <c r="L13" s="81">
        <v>70</v>
      </c>
      <c r="M13" s="81">
        <v>45</v>
      </c>
      <c r="N13" s="99">
        <v>19</v>
      </c>
      <c r="P13" s="300"/>
    </row>
    <row r="14" spans="1:16" ht="15" customHeight="1">
      <c r="B14" s="330"/>
      <c r="C14" s="126"/>
      <c r="D14" s="125" t="s">
        <v>6</v>
      </c>
      <c r="E14" s="81">
        <v>1071</v>
      </c>
      <c r="F14" s="81">
        <v>7</v>
      </c>
      <c r="G14" s="81">
        <v>16</v>
      </c>
      <c r="H14" s="81">
        <v>418</v>
      </c>
      <c r="I14" s="81">
        <v>350</v>
      </c>
      <c r="J14" s="81">
        <v>100</v>
      </c>
      <c r="K14" s="81">
        <v>72</v>
      </c>
      <c r="L14" s="81">
        <v>56</v>
      </c>
      <c r="M14" s="81">
        <v>39</v>
      </c>
      <c r="N14" s="99">
        <v>13</v>
      </c>
      <c r="P14" s="300"/>
    </row>
    <row r="15" spans="1:16" ht="15" customHeight="1">
      <c r="B15" s="330"/>
      <c r="C15" s="126"/>
      <c r="D15" s="125" t="s">
        <v>7</v>
      </c>
      <c r="E15" s="81">
        <v>93</v>
      </c>
      <c r="F15" s="81" t="s">
        <v>442</v>
      </c>
      <c r="G15" s="81">
        <v>1</v>
      </c>
      <c r="H15" s="81">
        <v>41</v>
      </c>
      <c r="I15" s="81">
        <v>41</v>
      </c>
      <c r="J15" s="81">
        <v>8</v>
      </c>
      <c r="K15" s="81">
        <v>2</v>
      </c>
      <c r="L15" s="81" t="s">
        <v>448</v>
      </c>
      <c r="M15" s="81" t="s">
        <v>449</v>
      </c>
      <c r="N15" s="99" t="s">
        <v>442</v>
      </c>
      <c r="P15" s="300"/>
    </row>
    <row r="16" spans="1:16" ht="15" customHeight="1">
      <c r="B16" s="330"/>
      <c r="C16" s="126"/>
      <c r="D16" s="125" t="s">
        <v>27</v>
      </c>
      <c r="E16" s="81">
        <v>62</v>
      </c>
      <c r="F16" s="81">
        <v>2</v>
      </c>
      <c r="G16" s="81">
        <v>4</v>
      </c>
      <c r="H16" s="81">
        <v>23</v>
      </c>
      <c r="I16" s="81">
        <v>26</v>
      </c>
      <c r="J16" s="81">
        <v>4</v>
      </c>
      <c r="K16" s="81">
        <v>2</v>
      </c>
      <c r="L16" s="81" t="s">
        <v>442</v>
      </c>
      <c r="M16" s="81" t="s">
        <v>442</v>
      </c>
      <c r="N16" s="99">
        <v>1</v>
      </c>
      <c r="P16" s="300"/>
    </row>
    <row r="17" spans="2:16" ht="15" customHeight="1">
      <c r="B17" s="330"/>
      <c r="C17" s="126"/>
      <c r="D17" s="125" t="s">
        <v>9</v>
      </c>
      <c r="E17" s="81">
        <v>90</v>
      </c>
      <c r="F17" s="81" t="s">
        <v>442</v>
      </c>
      <c r="G17" s="81" t="s">
        <v>442</v>
      </c>
      <c r="H17" s="81">
        <v>40</v>
      </c>
      <c r="I17" s="81">
        <v>44</v>
      </c>
      <c r="J17" s="81">
        <v>6</v>
      </c>
      <c r="K17" s="81" t="s">
        <v>446</v>
      </c>
      <c r="L17" s="81" t="s">
        <v>447</v>
      </c>
      <c r="M17" s="81" t="s">
        <v>442</v>
      </c>
      <c r="N17" s="99" t="s">
        <v>445</v>
      </c>
      <c r="P17" s="300"/>
    </row>
    <row r="18" spans="2:16" ht="15" customHeight="1">
      <c r="B18" s="330"/>
      <c r="C18" s="126"/>
      <c r="D18" s="125" t="s">
        <v>10</v>
      </c>
      <c r="E18" s="81">
        <v>255</v>
      </c>
      <c r="F18" s="81">
        <v>1</v>
      </c>
      <c r="G18" s="81">
        <v>23</v>
      </c>
      <c r="H18" s="81">
        <v>78</v>
      </c>
      <c r="I18" s="81">
        <v>112</v>
      </c>
      <c r="J18" s="81">
        <v>29</v>
      </c>
      <c r="K18" s="81">
        <v>9</v>
      </c>
      <c r="L18" s="81">
        <v>2</v>
      </c>
      <c r="M18" s="81">
        <v>1</v>
      </c>
      <c r="N18" s="99" t="s">
        <v>26</v>
      </c>
      <c r="P18" s="300"/>
    </row>
    <row r="19" spans="2:16" ht="15" customHeight="1">
      <c r="B19" s="330"/>
      <c r="C19" s="126"/>
      <c r="D19" s="125" t="s">
        <v>11</v>
      </c>
      <c r="E19" s="81">
        <v>393</v>
      </c>
      <c r="F19" s="81">
        <v>4</v>
      </c>
      <c r="G19" s="81">
        <v>6</v>
      </c>
      <c r="H19" s="81">
        <v>132</v>
      </c>
      <c r="I19" s="81">
        <v>164</v>
      </c>
      <c r="J19" s="81">
        <v>49</v>
      </c>
      <c r="K19" s="81">
        <v>16</v>
      </c>
      <c r="L19" s="81">
        <v>12</v>
      </c>
      <c r="M19" s="81">
        <v>5</v>
      </c>
      <c r="N19" s="99">
        <v>5</v>
      </c>
      <c r="P19" s="300"/>
    </row>
    <row r="20" spans="2:16" ht="15" customHeight="1">
      <c r="B20" s="330" t="s">
        <v>29</v>
      </c>
      <c r="C20" s="329" t="s">
        <v>5</v>
      </c>
      <c r="D20" s="319"/>
      <c r="E20" s="81">
        <v>1511</v>
      </c>
      <c r="F20" s="81">
        <v>36</v>
      </c>
      <c r="G20" s="81">
        <v>81</v>
      </c>
      <c r="H20" s="81">
        <v>538</v>
      </c>
      <c r="I20" s="81">
        <v>503</v>
      </c>
      <c r="J20" s="81">
        <v>138</v>
      </c>
      <c r="K20" s="81">
        <v>80</v>
      </c>
      <c r="L20" s="81">
        <v>64</v>
      </c>
      <c r="M20" s="81">
        <v>40</v>
      </c>
      <c r="N20" s="99">
        <v>31</v>
      </c>
      <c r="P20" s="300"/>
    </row>
    <row r="21" spans="2:16" ht="15" customHeight="1">
      <c r="B21" s="330"/>
      <c r="C21" s="126"/>
      <c r="D21" s="125" t="s">
        <v>6</v>
      </c>
      <c r="E21" s="81">
        <v>773</v>
      </c>
      <c r="F21" s="81">
        <v>20</v>
      </c>
      <c r="G21" s="81">
        <v>24</v>
      </c>
      <c r="H21" s="81">
        <v>260</v>
      </c>
      <c r="I21" s="81">
        <v>239</v>
      </c>
      <c r="J21" s="81">
        <v>74</v>
      </c>
      <c r="K21" s="81">
        <v>56</v>
      </c>
      <c r="L21" s="81">
        <v>49</v>
      </c>
      <c r="M21" s="81">
        <v>30</v>
      </c>
      <c r="N21" s="99">
        <v>21</v>
      </c>
      <c r="P21" s="300"/>
    </row>
    <row r="22" spans="2:16" ht="15" customHeight="1">
      <c r="B22" s="330"/>
      <c r="C22" s="126"/>
      <c r="D22" s="125" t="s">
        <v>7</v>
      </c>
      <c r="E22" s="81">
        <v>80</v>
      </c>
      <c r="F22" s="81">
        <v>2</v>
      </c>
      <c r="G22" s="81">
        <v>2</v>
      </c>
      <c r="H22" s="81">
        <v>42</v>
      </c>
      <c r="I22" s="81">
        <v>29</v>
      </c>
      <c r="J22" s="81">
        <v>5</v>
      </c>
      <c r="K22" s="81" t="s">
        <v>72</v>
      </c>
      <c r="L22" s="81" t="s">
        <v>72</v>
      </c>
      <c r="M22" s="81" t="s">
        <v>72</v>
      </c>
      <c r="N22" s="99" t="s">
        <v>445</v>
      </c>
      <c r="P22" s="300"/>
    </row>
    <row r="23" spans="2:16" ht="15" customHeight="1">
      <c r="B23" s="330"/>
      <c r="C23" s="126"/>
      <c r="D23" s="125" t="s">
        <v>27</v>
      </c>
      <c r="E23" s="81">
        <v>55</v>
      </c>
      <c r="F23" s="81">
        <v>2</v>
      </c>
      <c r="G23" s="81">
        <v>5</v>
      </c>
      <c r="H23" s="81">
        <v>21</v>
      </c>
      <c r="I23" s="81">
        <v>21</v>
      </c>
      <c r="J23" s="81">
        <v>3</v>
      </c>
      <c r="K23" s="81">
        <v>1</v>
      </c>
      <c r="L23" s="81" t="s">
        <v>72</v>
      </c>
      <c r="M23" s="81">
        <v>1</v>
      </c>
      <c r="N23" s="99">
        <v>1</v>
      </c>
      <c r="P23" s="300"/>
    </row>
    <row r="24" spans="2:16" ht="15" customHeight="1">
      <c r="B24" s="330"/>
      <c r="C24" s="126"/>
      <c r="D24" s="125" t="s">
        <v>9</v>
      </c>
      <c r="E24" s="81">
        <v>71</v>
      </c>
      <c r="F24" s="81">
        <v>1</v>
      </c>
      <c r="G24" s="81">
        <v>2</v>
      </c>
      <c r="H24" s="81">
        <v>27</v>
      </c>
      <c r="I24" s="81">
        <v>38</v>
      </c>
      <c r="J24" s="81">
        <v>2</v>
      </c>
      <c r="K24" s="81" t="s">
        <v>72</v>
      </c>
      <c r="L24" s="81" t="s">
        <v>72</v>
      </c>
      <c r="M24" s="81">
        <v>1</v>
      </c>
      <c r="N24" s="99" t="s">
        <v>442</v>
      </c>
      <c r="P24" s="300"/>
    </row>
    <row r="25" spans="2:16" ht="15" customHeight="1">
      <c r="B25" s="330"/>
      <c r="C25" s="126"/>
      <c r="D25" s="125" t="s">
        <v>10</v>
      </c>
      <c r="E25" s="81">
        <v>219</v>
      </c>
      <c r="F25" s="81">
        <v>4</v>
      </c>
      <c r="G25" s="81">
        <v>36</v>
      </c>
      <c r="H25" s="81">
        <v>71</v>
      </c>
      <c r="I25" s="81">
        <v>70</v>
      </c>
      <c r="J25" s="81">
        <v>20</v>
      </c>
      <c r="K25" s="81">
        <v>7</v>
      </c>
      <c r="L25" s="81">
        <v>7</v>
      </c>
      <c r="M25" s="81" t="s">
        <v>72</v>
      </c>
      <c r="N25" s="99">
        <v>4</v>
      </c>
      <c r="P25" s="300"/>
    </row>
    <row r="26" spans="2:16" ht="15" customHeight="1" thickBot="1">
      <c r="B26" s="331"/>
      <c r="C26" s="127"/>
      <c r="D26" s="128" t="s">
        <v>11</v>
      </c>
      <c r="E26" s="89">
        <v>313</v>
      </c>
      <c r="F26" s="89">
        <v>7</v>
      </c>
      <c r="G26" s="89">
        <v>12</v>
      </c>
      <c r="H26" s="89">
        <v>117</v>
      </c>
      <c r="I26" s="89">
        <v>106</v>
      </c>
      <c r="J26" s="89">
        <v>34</v>
      </c>
      <c r="K26" s="89">
        <v>16</v>
      </c>
      <c r="L26" s="89">
        <v>8</v>
      </c>
      <c r="M26" s="89">
        <v>8</v>
      </c>
      <c r="N26" s="102">
        <v>5</v>
      </c>
      <c r="P26" s="300"/>
    </row>
    <row r="27" spans="2:16">
      <c r="B27" s="77" t="s">
        <v>360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78"/>
    </row>
    <row r="28" spans="2:16">
      <c r="B28" s="77" t="s">
        <v>450</v>
      </c>
      <c r="M28" s="78"/>
    </row>
    <row r="29" spans="2:16">
      <c r="B29" s="77"/>
    </row>
    <row r="30" spans="2:16">
      <c r="E30" s="300"/>
      <c r="F30" s="300"/>
      <c r="G30" s="300"/>
      <c r="H30" s="300"/>
      <c r="I30" s="300"/>
      <c r="J30" s="300"/>
      <c r="K30" s="300"/>
      <c r="L30" s="300"/>
      <c r="M30" s="300"/>
      <c r="N30" s="300"/>
    </row>
  </sheetData>
  <mergeCells count="7">
    <mergeCell ref="B5:D5"/>
    <mergeCell ref="C20:D20"/>
    <mergeCell ref="C6:D6"/>
    <mergeCell ref="C13:D13"/>
    <mergeCell ref="B6:B12"/>
    <mergeCell ref="B13:B19"/>
    <mergeCell ref="B20:B26"/>
  </mergeCells>
  <phoneticPr fontId="2"/>
  <pageMargins left="0.23622047244094491" right="0.23622047244094491" top="0.74803149606299213" bottom="0.74803149606299213" header="0.31496062992125984" footer="0.31496062992125984"/>
  <pageSetup paperSize="9" scale="86" orientation="portrait" r:id="rId1"/>
  <headerFooter>
    <oddFooter>&amp;C&amp;F / &amp;A&amp;R&amp;P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4"/>
  <sheetViews>
    <sheetView workbookViewId="0">
      <selection activeCell="J2" sqref="J2"/>
    </sheetView>
  </sheetViews>
  <sheetFormatPr defaultColWidth="8.875" defaultRowHeight="13.5"/>
  <cols>
    <col min="1" max="1" width="2.625" style="3" customWidth="1"/>
    <col min="2" max="10" width="11.5" style="3" customWidth="1"/>
    <col min="11" max="16384" width="8.875" style="3"/>
  </cols>
  <sheetData>
    <row r="1" spans="1:10" s="187" customFormat="1" ht="17.25">
      <c r="A1" s="187" t="s">
        <v>258</v>
      </c>
    </row>
    <row r="2" spans="1:10" ht="19.5" customHeight="1">
      <c r="B2" s="1" t="s">
        <v>460</v>
      </c>
      <c r="C2" s="2"/>
      <c r="D2" s="2"/>
      <c r="E2" s="2"/>
      <c r="F2" s="2"/>
      <c r="G2" s="2"/>
      <c r="H2" s="2"/>
      <c r="I2" s="2"/>
      <c r="J2" s="2"/>
    </row>
    <row r="3" spans="1:10" ht="13.5" customHeight="1">
      <c r="B3" s="4" t="s">
        <v>176</v>
      </c>
      <c r="C3" s="2"/>
      <c r="D3" s="2"/>
      <c r="E3" s="2"/>
      <c r="F3" s="2"/>
      <c r="G3" s="2"/>
      <c r="H3" s="2"/>
      <c r="I3" s="2"/>
      <c r="J3" s="2"/>
    </row>
    <row r="4" spans="1:10" ht="13.5" customHeight="1" thickBot="1">
      <c r="B4" s="6"/>
      <c r="C4" s="2"/>
      <c r="D4" s="2"/>
      <c r="E4" s="2"/>
      <c r="F4" s="2"/>
      <c r="G4" s="2"/>
      <c r="H4" s="2"/>
      <c r="I4" s="2"/>
      <c r="J4" s="2"/>
    </row>
    <row r="5" spans="1:10" ht="18" customHeight="1">
      <c r="B5" s="347" t="s">
        <v>175</v>
      </c>
      <c r="C5" s="334" t="s">
        <v>174</v>
      </c>
      <c r="D5" s="341"/>
      <c r="E5" s="341"/>
      <c r="F5" s="341"/>
      <c r="G5" s="341"/>
      <c r="H5" s="341"/>
      <c r="I5" s="341"/>
      <c r="J5" s="336" t="s">
        <v>173</v>
      </c>
    </row>
    <row r="6" spans="1:10" ht="18" customHeight="1">
      <c r="B6" s="365"/>
      <c r="C6" s="211" t="s">
        <v>246</v>
      </c>
      <c r="D6" s="418" t="s">
        <v>172</v>
      </c>
      <c r="E6" s="419"/>
      <c r="F6" s="211" t="s">
        <v>247</v>
      </c>
      <c r="G6" s="211" t="s">
        <v>248</v>
      </c>
      <c r="H6" s="418" t="s">
        <v>171</v>
      </c>
      <c r="I6" s="419"/>
      <c r="J6" s="417"/>
    </row>
    <row r="7" spans="1:10" ht="18" customHeight="1">
      <c r="B7" s="365"/>
      <c r="C7" s="212"/>
      <c r="D7" s="211" t="s">
        <v>170</v>
      </c>
      <c r="E7" s="211" t="s">
        <v>169</v>
      </c>
      <c r="F7" s="212"/>
      <c r="G7" s="212"/>
      <c r="H7" s="211" t="s">
        <v>170</v>
      </c>
      <c r="I7" s="211" t="s">
        <v>169</v>
      </c>
      <c r="J7" s="417"/>
    </row>
    <row r="8" spans="1:10" ht="18" customHeight="1">
      <c r="B8" s="348"/>
      <c r="C8" s="28" t="s">
        <v>168</v>
      </c>
      <c r="D8" s="28" t="s">
        <v>25</v>
      </c>
      <c r="E8" s="28" t="s">
        <v>168</v>
      </c>
      <c r="F8" s="28" t="s">
        <v>168</v>
      </c>
      <c r="G8" s="28" t="s">
        <v>168</v>
      </c>
      <c r="H8" s="28" t="s">
        <v>25</v>
      </c>
      <c r="I8" s="28" t="s">
        <v>168</v>
      </c>
      <c r="J8" s="73" t="s">
        <v>168</v>
      </c>
    </row>
    <row r="9" spans="1:10" ht="18" customHeight="1">
      <c r="B9" s="85" t="s">
        <v>167</v>
      </c>
      <c r="C9" s="81">
        <v>33226</v>
      </c>
      <c r="D9" s="97" t="s">
        <v>73</v>
      </c>
      <c r="E9" s="97" t="s">
        <v>73</v>
      </c>
      <c r="F9" s="97" t="s">
        <v>73</v>
      </c>
      <c r="G9" s="97" t="s">
        <v>73</v>
      </c>
      <c r="H9" s="97" t="s">
        <v>73</v>
      </c>
      <c r="I9" s="97" t="s">
        <v>73</v>
      </c>
      <c r="J9" s="99">
        <v>21432</v>
      </c>
    </row>
    <row r="10" spans="1:10" ht="18" customHeight="1">
      <c r="B10" s="85" t="s">
        <v>166</v>
      </c>
      <c r="C10" s="81">
        <v>31911</v>
      </c>
      <c r="D10" s="97" t="s">
        <v>73</v>
      </c>
      <c r="E10" s="97" t="s">
        <v>73</v>
      </c>
      <c r="F10" s="97" t="s">
        <v>73</v>
      </c>
      <c r="G10" s="97" t="s">
        <v>73</v>
      </c>
      <c r="H10" s="97" t="s">
        <v>73</v>
      </c>
      <c r="I10" s="97" t="s">
        <v>73</v>
      </c>
      <c r="J10" s="99">
        <v>17275</v>
      </c>
    </row>
    <row r="11" spans="1:10" ht="18" customHeight="1">
      <c r="B11" s="85" t="s">
        <v>464</v>
      </c>
      <c r="C11" s="81">
        <v>41073</v>
      </c>
      <c r="D11" s="98">
        <v>24.7</v>
      </c>
      <c r="E11" s="81">
        <v>62902</v>
      </c>
      <c r="F11" s="97" t="s">
        <v>73</v>
      </c>
      <c r="G11" s="97" t="s">
        <v>73</v>
      </c>
      <c r="H11" s="97" t="s">
        <v>73</v>
      </c>
      <c r="I11" s="97" t="s">
        <v>73</v>
      </c>
      <c r="J11" s="99">
        <v>4270</v>
      </c>
    </row>
    <row r="12" spans="1:10" ht="18" customHeight="1">
      <c r="B12" s="85" t="s">
        <v>165</v>
      </c>
      <c r="C12" s="81">
        <v>36322</v>
      </c>
      <c r="D12" s="98">
        <v>32.6</v>
      </c>
      <c r="E12" s="81">
        <v>32675</v>
      </c>
      <c r="F12" s="97" t="s">
        <v>73</v>
      </c>
      <c r="G12" s="97" t="s">
        <v>73</v>
      </c>
      <c r="H12" s="97" t="s">
        <v>73</v>
      </c>
      <c r="I12" s="97" t="s">
        <v>73</v>
      </c>
      <c r="J12" s="99">
        <v>902</v>
      </c>
    </row>
    <row r="13" spans="1:10" ht="18" customHeight="1" thickBot="1">
      <c r="B13" s="88" t="s">
        <v>164</v>
      </c>
      <c r="C13" s="89">
        <v>23058</v>
      </c>
      <c r="D13" s="100">
        <v>35</v>
      </c>
      <c r="E13" s="89">
        <v>31214</v>
      </c>
      <c r="F13" s="101" t="s">
        <v>73</v>
      </c>
      <c r="G13" s="101" t="s">
        <v>73</v>
      </c>
      <c r="H13" s="101" t="s">
        <v>73</v>
      </c>
      <c r="I13" s="101" t="s">
        <v>73</v>
      </c>
      <c r="J13" s="102">
        <v>7304</v>
      </c>
    </row>
    <row r="14" spans="1:10">
      <c r="B14" s="29"/>
      <c r="C14" s="2"/>
      <c r="D14" s="2"/>
      <c r="E14" s="2"/>
      <c r="F14" s="2"/>
      <c r="G14" s="2"/>
      <c r="H14" s="416"/>
      <c r="I14" s="416"/>
      <c r="J14" s="416"/>
    </row>
  </sheetData>
  <mergeCells count="6">
    <mergeCell ref="H14:J14"/>
    <mergeCell ref="B5:B8"/>
    <mergeCell ref="C5:I5"/>
    <mergeCell ref="J5:J7"/>
    <mergeCell ref="D6:E6"/>
    <mergeCell ref="H6:I6"/>
  </mergeCells>
  <phoneticPr fontId="2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&amp;C&amp;F / &amp;A&amp;R&amp;P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39"/>
  <sheetViews>
    <sheetView topLeftCell="A10" workbookViewId="0">
      <selection activeCell="J10" sqref="J10"/>
    </sheetView>
  </sheetViews>
  <sheetFormatPr defaultColWidth="8.875" defaultRowHeight="13.5"/>
  <cols>
    <col min="1" max="1" width="2.625" style="3" customWidth="1"/>
    <col min="2" max="2" width="10.375" style="3" customWidth="1"/>
    <col min="3" max="10" width="9.75" style="3" customWidth="1"/>
    <col min="11" max="16384" width="8.875" style="3"/>
  </cols>
  <sheetData>
    <row r="1" spans="1:22" s="187" customFormat="1" ht="17.25">
      <c r="A1" s="187" t="s">
        <v>258</v>
      </c>
    </row>
    <row r="2" spans="1:22" ht="19.5" customHeight="1">
      <c r="B2" s="1" t="s">
        <v>461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5" customFormat="1" ht="13.5" customHeight="1">
      <c r="B3" s="4" t="s">
        <v>193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5" customFormat="1" ht="13.5" customHeight="1"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4.25" thickBot="1">
      <c r="B5" s="7" t="s">
        <v>192</v>
      </c>
      <c r="C5" s="2"/>
      <c r="D5" s="2"/>
      <c r="E5" s="2"/>
      <c r="F5" s="2"/>
      <c r="G5" s="2"/>
    </row>
    <row r="6" spans="1:22" ht="15.75" customHeight="1">
      <c r="B6" s="355" t="s">
        <v>175</v>
      </c>
      <c r="C6" s="356" t="s">
        <v>185</v>
      </c>
      <c r="D6" s="356" t="s">
        <v>189</v>
      </c>
      <c r="E6" s="356" t="s">
        <v>183</v>
      </c>
      <c r="F6" s="356"/>
      <c r="G6" s="358"/>
    </row>
    <row r="7" spans="1:22" ht="15.75" customHeight="1">
      <c r="B7" s="330"/>
      <c r="C7" s="357"/>
      <c r="D7" s="357"/>
      <c r="E7" s="58" t="s">
        <v>188</v>
      </c>
      <c r="F7" s="58" t="s">
        <v>96</v>
      </c>
      <c r="G7" s="84" t="s">
        <v>92</v>
      </c>
    </row>
    <row r="8" spans="1:22" ht="15.75" customHeight="1">
      <c r="B8" s="85" t="s">
        <v>167</v>
      </c>
      <c r="C8" s="81">
        <v>80</v>
      </c>
      <c r="D8" s="82">
        <v>80</v>
      </c>
      <c r="E8" s="82">
        <v>1947</v>
      </c>
      <c r="F8" s="82">
        <v>1149</v>
      </c>
      <c r="G8" s="86">
        <v>798</v>
      </c>
    </row>
    <row r="9" spans="1:22" ht="15.75" customHeight="1">
      <c r="B9" s="85" t="s">
        <v>166</v>
      </c>
      <c r="C9" s="81">
        <v>91</v>
      </c>
      <c r="D9" s="82">
        <v>91</v>
      </c>
      <c r="E9" s="82">
        <v>2112</v>
      </c>
      <c r="F9" s="82">
        <v>960</v>
      </c>
      <c r="G9" s="86">
        <v>1152</v>
      </c>
    </row>
    <row r="10" spans="1:22" ht="15.75" customHeight="1">
      <c r="B10" s="85" t="s">
        <v>466</v>
      </c>
      <c r="C10" s="81">
        <v>67</v>
      </c>
      <c r="D10" s="82">
        <v>67</v>
      </c>
      <c r="E10" s="82">
        <v>1107</v>
      </c>
      <c r="F10" s="83">
        <v>559</v>
      </c>
      <c r="G10" s="87">
        <v>548</v>
      </c>
    </row>
    <row r="11" spans="1:22" ht="15.75" customHeight="1">
      <c r="B11" s="85" t="s">
        <v>165</v>
      </c>
      <c r="C11" s="81">
        <v>77</v>
      </c>
      <c r="D11" s="82">
        <v>77</v>
      </c>
      <c r="E11" s="82">
        <v>1340</v>
      </c>
      <c r="F11" s="83">
        <v>692</v>
      </c>
      <c r="G11" s="87">
        <v>648</v>
      </c>
    </row>
    <row r="12" spans="1:22" ht="15.75" customHeight="1" thickBot="1">
      <c r="B12" s="88" t="s">
        <v>164</v>
      </c>
      <c r="C12" s="89">
        <v>85</v>
      </c>
      <c r="D12" s="90">
        <v>85</v>
      </c>
      <c r="E12" s="90">
        <v>1860</v>
      </c>
      <c r="F12" s="90">
        <v>944</v>
      </c>
      <c r="G12" s="91">
        <v>916</v>
      </c>
    </row>
    <row r="13" spans="1:22" ht="15.75" customHeight="1">
      <c r="B13" s="29"/>
      <c r="C13" s="2"/>
      <c r="D13" s="2"/>
      <c r="E13" s="2"/>
      <c r="F13" s="48"/>
      <c r="G13" s="48"/>
    </row>
    <row r="14" spans="1:22" ht="15.75" customHeight="1" thickBot="1">
      <c r="B14" s="7" t="s">
        <v>191</v>
      </c>
      <c r="C14" s="2"/>
      <c r="D14" s="2"/>
      <c r="E14" s="2"/>
      <c r="F14" s="2"/>
      <c r="G14" s="2"/>
    </row>
    <row r="15" spans="1:22" ht="15.75" customHeight="1">
      <c r="B15" s="355" t="s">
        <v>175</v>
      </c>
      <c r="C15" s="356" t="s">
        <v>185</v>
      </c>
      <c r="D15" s="356" t="s">
        <v>189</v>
      </c>
      <c r="E15" s="349" t="s">
        <v>183</v>
      </c>
      <c r="F15" s="350"/>
      <c r="G15" s="351"/>
    </row>
    <row r="16" spans="1:22" ht="15.75" customHeight="1">
      <c r="B16" s="330"/>
      <c r="C16" s="357"/>
      <c r="D16" s="357"/>
      <c r="E16" s="58" t="s">
        <v>188</v>
      </c>
      <c r="F16" s="58" t="s">
        <v>96</v>
      </c>
      <c r="G16" s="84" t="s">
        <v>92</v>
      </c>
    </row>
    <row r="17" spans="2:21" ht="15.75" customHeight="1">
      <c r="B17" s="85" t="s">
        <v>167</v>
      </c>
      <c r="C17" s="82">
        <v>6</v>
      </c>
      <c r="D17" s="82">
        <v>6</v>
      </c>
      <c r="E17" s="82">
        <v>76</v>
      </c>
      <c r="F17" s="82">
        <v>74</v>
      </c>
      <c r="G17" s="86">
        <v>2</v>
      </c>
    </row>
    <row r="18" spans="2:21" ht="15.75" customHeight="1">
      <c r="B18" s="85" t="s">
        <v>166</v>
      </c>
      <c r="C18" s="82">
        <v>4</v>
      </c>
      <c r="D18" s="82">
        <v>4</v>
      </c>
      <c r="E18" s="82">
        <v>45</v>
      </c>
      <c r="F18" s="82">
        <v>31</v>
      </c>
      <c r="G18" s="86">
        <v>14</v>
      </c>
    </row>
    <row r="19" spans="2:21" ht="15.75" customHeight="1">
      <c r="B19" s="85" t="s">
        <v>467</v>
      </c>
      <c r="C19" s="82">
        <v>8</v>
      </c>
      <c r="D19" s="82">
        <v>8</v>
      </c>
      <c r="E19" s="82">
        <v>119</v>
      </c>
      <c r="F19" s="82">
        <v>106</v>
      </c>
      <c r="G19" s="86">
        <v>13</v>
      </c>
    </row>
    <row r="20" spans="2:21" ht="15.75" customHeight="1">
      <c r="B20" s="85" t="s">
        <v>165</v>
      </c>
      <c r="C20" s="82">
        <v>1</v>
      </c>
      <c r="D20" s="82">
        <v>1</v>
      </c>
      <c r="E20" s="82">
        <v>10</v>
      </c>
      <c r="F20" s="82">
        <v>10</v>
      </c>
      <c r="G20" s="86" t="s">
        <v>99</v>
      </c>
    </row>
    <row r="21" spans="2:21" ht="15.75" customHeight="1" thickBot="1">
      <c r="B21" s="88" t="s">
        <v>164</v>
      </c>
      <c r="C21" s="90">
        <v>1</v>
      </c>
      <c r="D21" s="90">
        <v>1</v>
      </c>
      <c r="E21" s="90">
        <v>10</v>
      </c>
      <c r="F21" s="90" t="s">
        <v>99</v>
      </c>
      <c r="G21" s="91">
        <v>10</v>
      </c>
    </row>
    <row r="22" spans="2:21" ht="15.75" customHeight="1">
      <c r="B22" s="6"/>
      <c r="C22" s="2"/>
      <c r="D22" s="2"/>
      <c r="E22" s="2"/>
      <c r="F22" s="2"/>
      <c r="G22" s="2"/>
    </row>
    <row r="23" spans="2:21" ht="15.75" customHeight="1" thickBot="1">
      <c r="B23" s="7" t="s">
        <v>190</v>
      </c>
      <c r="C23" s="2"/>
      <c r="D23" s="2"/>
      <c r="E23" s="2"/>
      <c r="F23" s="2"/>
      <c r="G23" s="2"/>
    </row>
    <row r="24" spans="2:21" ht="15.75" customHeight="1">
      <c r="B24" s="355" t="s">
        <v>175</v>
      </c>
      <c r="C24" s="356" t="s">
        <v>185</v>
      </c>
      <c r="D24" s="356" t="s">
        <v>189</v>
      </c>
      <c r="E24" s="334" t="s">
        <v>183</v>
      </c>
      <c r="F24" s="341"/>
      <c r="G24" s="341"/>
      <c r="H24" s="422"/>
    </row>
    <row r="25" spans="2:21" ht="15.75" customHeight="1">
      <c r="B25" s="421"/>
      <c r="C25" s="420"/>
      <c r="D25" s="420"/>
      <c r="E25" s="92" t="s">
        <v>188</v>
      </c>
      <c r="F25" s="92" t="s">
        <v>96</v>
      </c>
      <c r="G25" s="33" t="s">
        <v>92</v>
      </c>
      <c r="H25" s="95" t="s">
        <v>187</v>
      </c>
    </row>
    <row r="26" spans="2:21" ht="15.75" customHeight="1">
      <c r="B26" s="85" t="s">
        <v>167</v>
      </c>
      <c r="C26" s="82">
        <v>279</v>
      </c>
      <c r="D26" s="82">
        <v>279</v>
      </c>
      <c r="E26" s="82">
        <v>9123</v>
      </c>
      <c r="F26" s="82">
        <v>5214</v>
      </c>
      <c r="G26" s="82">
        <v>3822</v>
      </c>
      <c r="H26" s="93">
        <v>87</v>
      </c>
    </row>
    <row r="27" spans="2:21" ht="15.75" customHeight="1">
      <c r="B27" s="85" t="s">
        <v>166</v>
      </c>
      <c r="C27" s="82">
        <v>276</v>
      </c>
      <c r="D27" s="82">
        <v>276</v>
      </c>
      <c r="E27" s="82">
        <v>8521</v>
      </c>
      <c r="F27" s="82">
        <v>5558</v>
      </c>
      <c r="G27" s="82">
        <v>2945</v>
      </c>
      <c r="H27" s="93">
        <v>18</v>
      </c>
    </row>
    <row r="28" spans="2:21" ht="15.75" customHeight="1">
      <c r="B28" s="85" t="s">
        <v>466</v>
      </c>
      <c r="C28" s="82">
        <v>184</v>
      </c>
      <c r="D28" s="82">
        <v>184</v>
      </c>
      <c r="E28" s="82">
        <v>5601</v>
      </c>
      <c r="F28" s="82">
        <v>2617</v>
      </c>
      <c r="G28" s="82">
        <v>2982</v>
      </c>
      <c r="H28" s="93">
        <v>2</v>
      </c>
    </row>
    <row r="29" spans="2:21" ht="15.75" customHeight="1">
      <c r="B29" s="85" t="s">
        <v>165</v>
      </c>
      <c r="C29" s="82">
        <v>283</v>
      </c>
      <c r="D29" s="82">
        <v>283</v>
      </c>
      <c r="E29" s="82">
        <v>8583</v>
      </c>
      <c r="F29" s="82">
        <v>4844</v>
      </c>
      <c r="G29" s="82">
        <v>3586</v>
      </c>
      <c r="H29" s="93">
        <v>153</v>
      </c>
    </row>
    <row r="30" spans="2:21" ht="15.75" customHeight="1" thickBot="1">
      <c r="B30" s="88" t="s">
        <v>164</v>
      </c>
      <c r="C30" s="90">
        <v>323</v>
      </c>
      <c r="D30" s="90">
        <v>323</v>
      </c>
      <c r="E30" s="90">
        <v>7656</v>
      </c>
      <c r="F30" s="90">
        <v>4840</v>
      </c>
      <c r="G30" s="90">
        <v>2816</v>
      </c>
      <c r="H30" s="94" t="s">
        <v>99</v>
      </c>
    </row>
    <row r="31" spans="2:21" ht="15.75" customHeight="1"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2:21" ht="15.75" customHeight="1" thickBot="1">
      <c r="B32" s="7" t="s">
        <v>186</v>
      </c>
      <c r="C32" s="2"/>
      <c r="D32" s="2"/>
      <c r="E32" s="2"/>
      <c r="F32" s="2"/>
      <c r="G32" s="2"/>
      <c r="H32" s="2"/>
      <c r="I32" s="2"/>
      <c r="J32" s="2"/>
    </row>
    <row r="33" spans="2:10" ht="15.75" customHeight="1">
      <c r="B33" s="355" t="s">
        <v>175</v>
      </c>
      <c r="C33" s="343" t="s">
        <v>185</v>
      </c>
      <c r="D33" s="349" t="s">
        <v>184</v>
      </c>
      <c r="E33" s="352"/>
      <c r="F33" s="349" t="s">
        <v>183</v>
      </c>
      <c r="G33" s="350"/>
      <c r="H33" s="350"/>
      <c r="I33" s="350"/>
      <c r="J33" s="351"/>
    </row>
    <row r="34" spans="2:10" ht="15.75" customHeight="1">
      <c r="B34" s="330"/>
      <c r="C34" s="344"/>
      <c r="D34" s="20" t="s">
        <v>182</v>
      </c>
      <c r="E34" s="20" t="s">
        <v>181</v>
      </c>
      <c r="F34" s="20" t="s">
        <v>180</v>
      </c>
      <c r="G34" s="20" t="s">
        <v>179</v>
      </c>
      <c r="H34" s="20" t="s">
        <v>178</v>
      </c>
      <c r="I34" s="31" t="s">
        <v>177</v>
      </c>
      <c r="J34" s="96" t="s">
        <v>58</v>
      </c>
    </row>
    <row r="35" spans="2:10" ht="15.75" customHeight="1">
      <c r="B35" s="85" t="s">
        <v>167</v>
      </c>
      <c r="C35" s="82">
        <v>107</v>
      </c>
      <c r="D35" s="82">
        <v>107</v>
      </c>
      <c r="E35" s="82">
        <v>860</v>
      </c>
      <c r="F35" s="82">
        <v>350</v>
      </c>
      <c r="G35" s="82">
        <v>96</v>
      </c>
      <c r="H35" s="82">
        <v>68</v>
      </c>
      <c r="I35" s="82">
        <v>97</v>
      </c>
      <c r="J35" s="86">
        <v>249</v>
      </c>
    </row>
    <row r="36" spans="2:10" ht="15.75" customHeight="1">
      <c r="B36" s="85" t="s">
        <v>166</v>
      </c>
      <c r="C36" s="82">
        <v>149</v>
      </c>
      <c r="D36" s="82">
        <v>149</v>
      </c>
      <c r="E36" s="82">
        <v>1230</v>
      </c>
      <c r="F36" s="82">
        <v>277</v>
      </c>
      <c r="G36" s="82">
        <v>162</v>
      </c>
      <c r="H36" s="82">
        <v>207</v>
      </c>
      <c r="I36" s="82">
        <v>296</v>
      </c>
      <c r="J36" s="86">
        <v>288</v>
      </c>
    </row>
    <row r="37" spans="2:10" ht="15.75" customHeight="1">
      <c r="B37" s="85" t="s">
        <v>466</v>
      </c>
      <c r="C37" s="82">
        <v>105</v>
      </c>
      <c r="D37" s="82">
        <v>105</v>
      </c>
      <c r="E37" s="82">
        <v>992</v>
      </c>
      <c r="F37" s="82">
        <v>320</v>
      </c>
      <c r="G37" s="82">
        <v>15</v>
      </c>
      <c r="H37" s="82">
        <v>426</v>
      </c>
      <c r="I37" s="82">
        <v>99</v>
      </c>
      <c r="J37" s="86">
        <v>132</v>
      </c>
    </row>
    <row r="38" spans="2:10" ht="15.75" customHeight="1">
      <c r="B38" s="85" t="s">
        <v>165</v>
      </c>
      <c r="C38" s="82">
        <v>113</v>
      </c>
      <c r="D38" s="82">
        <v>113</v>
      </c>
      <c r="E38" s="82">
        <v>1185</v>
      </c>
      <c r="F38" s="82">
        <v>214</v>
      </c>
      <c r="G38" s="82">
        <v>28</v>
      </c>
      <c r="H38" s="82">
        <v>325</v>
      </c>
      <c r="I38" s="82">
        <v>307</v>
      </c>
      <c r="J38" s="86">
        <v>311</v>
      </c>
    </row>
    <row r="39" spans="2:10" ht="15.75" customHeight="1" thickBot="1">
      <c r="B39" s="88" t="s">
        <v>164</v>
      </c>
      <c r="C39" s="90">
        <v>109</v>
      </c>
      <c r="D39" s="90">
        <v>109</v>
      </c>
      <c r="E39" s="90">
        <v>1505</v>
      </c>
      <c r="F39" s="90">
        <v>366</v>
      </c>
      <c r="G39" s="90">
        <v>55</v>
      </c>
      <c r="H39" s="90">
        <v>113</v>
      </c>
      <c r="I39" s="90">
        <v>231</v>
      </c>
      <c r="J39" s="91">
        <v>740</v>
      </c>
    </row>
  </sheetData>
  <mergeCells count="16">
    <mergeCell ref="E15:G15"/>
    <mergeCell ref="E6:G6"/>
    <mergeCell ref="D33:E33"/>
    <mergeCell ref="F33:J33"/>
    <mergeCell ref="E24:H24"/>
    <mergeCell ref="C6:C7"/>
    <mergeCell ref="D6:D7"/>
    <mergeCell ref="B6:B7"/>
    <mergeCell ref="B15:B16"/>
    <mergeCell ref="B24:B25"/>
    <mergeCell ref="B33:B34"/>
    <mergeCell ref="C15:C16"/>
    <mergeCell ref="D15:D16"/>
    <mergeCell ref="C24:C25"/>
    <mergeCell ref="D24:D25"/>
    <mergeCell ref="C33:C34"/>
  </mergeCells>
  <phoneticPr fontId="2"/>
  <pageMargins left="0.23622047244094491" right="0.23622047244094491" top="0.74803149606299213" bottom="0.74803149606299213" header="0.31496062992125984" footer="0.31496062992125984"/>
  <pageSetup paperSize="9" scale="87" orientation="landscape" r:id="rId1"/>
  <headerFooter>
    <oddFooter>&amp;C&amp;F / &amp;A&amp;R&amp;P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69"/>
  <sheetViews>
    <sheetView topLeftCell="A25" workbookViewId="0">
      <selection activeCell="S41" sqref="S41"/>
    </sheetView>
  </sheetViews>
  <sheetFormatPr defaultColWidth="8.875" defaultRowHeight="13.5"/>
  <cols>
    <col min="1" max="1" width="2.625" style="3" customWidth="1"/>
    <col min="2" max="2" width="8.875" style="3" customWidth="1"/>
    <col min="3" max="3" width="6.375" style="3" customWidth="1"/>
    <col min="4" max="10" width="9.875" style="3" customWidth="1"/>
    <col min="11" max="19" width="8.875" style="3"/>
    <col min="20" max="20" width="10.5" style="3" bestFit="1" customWidth="1"/>
    <col min="21" max="21" width="8.875" style="3"/>
    <col min="22" max="23" width="9.5" style="3" bestFit="1" customWidth="1"/>
    <col min="24" max="24" width="10.5" style="3" bestFit="1" customWidth="1"/>
    <col min="25" max="16384" width="8.875" style="3"/>
  </cols>
  <sheetData>
    <row r="1" spans="1:16" s="187" customFormat="1" ht="17.25">
      <c r="A1" s="187" t="s">
        <v>258</v>
      </c>
    </row>
    <row r="2" spans="1:16" ht="19.5" customHeight="1">
      <c r="B2" s="1" t="s">
        <v>462</v>
      </c>
      <c r="C2" s="1"/>
      <c r="D2" s="2"/>
      <c r="E2" s="2"/>
      <c r="F2" s="2"/>
      <c r="G2" s="2"/>
      <c r="H2" s="2"/>
      <c r="I2" s="2"/>
      <c r="J2" s="2"/>
    </row>
    <row r="3" spans="1:16" s="5" customFormat="1" ht="13.5" customHeight="1">
      <c r="B3" s="4" t="s">
        <v>245</v>
      </c>
      <c r="C3" s="4"/>
      <c r="D3" s="2"/>
      <c r="E3" s="2"/>
      <c r="F3" s="2"/>
      <c r="G3" s="2"/>
      <c r="H3" s="2"/>
      <c r="I3" s="2"/>
      <c r="J3" s="2"/>
    </row>
    <row r="4" spans="1:16" s="5" customFormat="1" ht="13.5" customHeight="1">
      <c r="B4" s="4"/>
      <c r="C4" s="4"/>
      <c r="D4" s="2"/>
      <c r="E4" s="2"/>
      <c r="F4" s="2"/>
      <c r="G4" s="2"/>
      <c r="H4" s="2"/>
      <c r="I4" s="2"/>
      <c r="J4" s="2"/>
    </row>
    <row r="5" spans="1:16" s="5" customFormat="1" ht="12">
      <c r="B5" s="6"/>
      <c r="C5" s="6"/>
      <c r="D5" s="2"/>
      <c r="E5" s="2"/>
      <c r="F5" s="2"/>
      <c r="G5" s="2"/>
      <c r="H5" s="2"/>
      <c r="I5" s="2"/>
      <c r="J5" s="2"/>
    </row>
    <row r="6" spans="1:16" ht="14.25" thickBot="1">
      <c r="B6" s="7" t="s">
        <v>244</v>
      </c>
      <c r="C6" s="7"/>
      <c r="D6" s="2"/>
      <c r="E6" s="2"/>
      <c r="F6" s="2"/>
      <c r="G6" s="2"/>
      <c r="H6" s="2"/>
      <c r="I6" s="2"/>
      <c r="J6" s="2"/>
    </row>
    <row r="7" spans="1:16" ht="14.25" customHeight="1">
      <c r="B7" s="347" t="s">
        <v>175</v>
      </c>
      <c r="C7" s="332"/>
      <c r="D7" s="268" t="s">
        <v>243</v>
      </c>
      <c r="E7" s="268" t="s">
        <v>242</v>
      </c>
      <c r="F7" s="268" t="s">
        <v>241</v>
      </c>
      <c r="G7" s="268" t="s">
        <v>240</v>
      </c>
      <c r="H7" s="268" t="s">
        <v>239</v>
      </c>
      <c r="I7" s="268" t="s">
        <v>238</v>
      </c>
      <c r="J7" s="269" t="s">
        <v>237</v>
      </c>
      <c r="K7" s="8"/>
      <c r="L7" s="8"/>
      <c r="M7" s="8"/>
      <c r="N7" s="8"/>
    </row>
    <row r="8" spans="1:16" ht="14.25" customHeight="1">
      <c r="B8" s="348"/>
      <c r="C8" s="333"/>
      <c r="D8" s="213" t="s">
        <v>236</v>
      </c>
      <c r="E8" s="213" t="s">
        <v>236</v>
      </c>
      <c r="F8" s="213" t="s">
        <v>236</v>
      </c>
      <c r="G8" s="213" t="s">
        <v>236</v>
      </c>
      <c r="H8" s="213" t="s">
        <v>236</v>
      </c>
      <c r="I8" s="213" t="s">
        <v>236</v>
      </c>
      <c r="J8" s="270" t="s">
        <v>235</v>
      </c>
      <c r="K8" s="8"/>
      <c r="L8" s="8"/>
      <c r="M8" s="8"/>
      <c r="N8" s="8"/>
    </row>
    <row r="9" spans="1:16" ht="14.25" customHeight="1">
      <c r="B9" s="429" t="s">
        <v>167</v>
      </c>
      <c r="C9" s="430"/>
      <c r="D9" s="9">
        <v>61022</v>
      </c>
      <c r="E9" s="9">
        <v>35540</v>
      </c>
      <c r="F9" s="9">
        <v>38332</v>
      </c>
      <c r="G9" s="9">
        <v>238268</v>
      </c>
      <c r="H9" s="9">
        <f>F55/E55*100</f>
        <v>326863.5463817275</v>
      </c>
      <c r="I9" s="9">
        <f>G65*1000/E65</f>
        <v>378154.39429928741</v>
      </c>
      <c r="J9" s="170">
        <f>1071480/840</f>
        <v>1275.5714285714287</v>
      </c>
      <c r="K9" s="8"/>
      <c r="L9" s="8"/>
      <c r="M9" s="8"/>
      <c r="N9" s="8"/>
    </row>
    <row r="10" spans="1:16" ht="14.25" customHeight="1">
      <c r="B10" s="429" t="s">
        <v>166</v>
      </c>
      <c r="C10" s="430"/>
      <c r="D10" s="9">
        <v>62268</v>
      </c>
      <c r="E10" s="9">
        <v>24581</v>
      </c>
      <c r="F10" s="9">
        <v>32860</v>
      </c>
      <c r="G10" s="9">
        <v>301328</v>
      </c>
      <c r="H10" s="9">
        <f>F56/E56*100</f>
        <v>316460.97560975607</v>
      </c>
      <c r="I10" s="9">
        <f>G66*1000/E66</f>
        <v>442517.64705882355</v>
      </c>
      <c r="J10" s="170">
        <f>1045420/823</f>
        <v>1270.2551640340218</v>
      </c>
      <c r="K10" s="8"/>
      <c r="L10" s="8"/>
      <c r="M10" s="8"/>
      <c r="N10" s="8"/>
    </row>
    <row r="11" spans="1:16" ht="14.25" customHeight="1">
      <c r="B11" s="429" t="s">
        <v>468</v>
      </c>
      <c r="C11" s="430"/>
      <c r="D11" s="9">
        <v>62049</v>
      </c>
      <c r="E11" s="9">
        <v>7292</v>
      </c>
      <c r="F11" s="12" t="s">
        <v>473</v>
      </c>
      <c r="G11" s="9">
        <v>263232</v>
      </c>
      <c r="H11" s="9">
        <f>F57/E57*100</f>
        <v>354236</v>
      </c>
      <c r="I11" s="9">
        <f>G67*1000/E67</f>
        <v>457772.25130890054</v>
      </c>
      <c r="J11" s="170">
        <f>1066770/840</f>
        <v>1269.9642857142858</v>
      </c>
      <c r="K11" s="8"/>
      <c r="L11" s="8"/>
      <c r="M11" s="8"/>
      <c r="N11" s="8"/>
    </row>
    <row r="12" spans="1:16" ht="14.25" customHeight="1">
      <c r="B12" s="429" t="s">
        <v>165</v>
      </c>
      <c r="C12" s="430"/>
      <c r="D12" s="9">
        <v>63105</v>
      </c>
      <c r="E12" s="12" t="s">
        <v>471</v>
      </c>
      <c r="F12" s="12" t="s">
        <v>471</v>
      </c>
      <c r="G12" s="9">
        <v>282780</v>
      </c>
      <c r="H12" s="9">
        <f>F58/E58*100</f>
        <v>364511.76470588235</v>
      </c>
      <c r="I12" s="9">
        <f>G68*1000/E68</f>
        <v>493820.16348773841</v>
      </c>
      <c r="J12" s="170">
        <f>1074492/854</f>
        <v>1258.1873536299765</v>
      </c>
      <c r="K12" s="8"/>
      <c r="L12" s="8"/>
      <c r="M12" s="8"/>
      <c r="N12" s="8"/>
    </row>
    <row r="13" spans="1:16" ht="14.25" customHeight="1" thickBot="1">
      <c r="B13" s="435" t="s">
        <v>164</v>
      </c>
      <c r="C13" s="436"/>
      <c r="D13" s="171">
        <v>69805</v>
      </c>
      <c r="E13" s="151" t="s">
        <v>472</v>
      </c>
      <c r="F13" s="151" t="s">
        <v>474</v>
      </c>
      <c r="G13" s="171">
        <v>265286</v>
      </c>
      <c r="H13" s="171">
        <f>F59/E59*100</f>
        <v>405900</v>
      </c>
      <c r="I13" s="171">
        <f>G69*1000/E69</f>
        <v>977452.83018867928</v>
      </c>
      <c r="J13" s="172">
        <f>1076722/864</f>
        <v>1246.2060185185185</v>
      </c>
      <c r="K13" s="8"/>
      <c r="L13" s="8"/>
      <c r="M13" s="8"/>
      <c r="N13" s="8"/>
    </row>
    <row r="14" spans="1:16" ht="14.25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6" ht="14.25" customHeight="1" thickBot="1">
      <c r="B15" s="7" t="s">
        <v>234</v>
      </c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"/>
      <c r="P15" s="2"/>
    </row>
    <row r="16" spans="1:16" ht="14.25" customHeight="1">
      <c r="B16" s="347" t="s">
        <v>209</v>
      </c>
      <c r="C16" s="332"/>
      <c r="D16" s="389" t="s">
        <v>208</v>
      </c>
      <c r="E16" s="390"/>
      <c r="F16" s="390"/>
      <c r="G16" s="390"/>
      <c r="H16" s="391"/>
      <c r="I16" s="389" t="s">
        <v>233</v>
      </c>
      <c r="J16" s="390"/>
      <c r="K16" s="390"/>
      <c r="L16" s="390"/>
      <c r="M16" s="391"/>
      <c r="N16" s="271" t="s">
        <v>206</v>
      </c>
    </row>
    <row r="17" spans="2:14" ht="14.25" customHeight="1">
      <c r="B17" s="365"/>
      <c r="C17" s="366"/>
      <c r="D17" s="214" t="s">
        <v>202</v>
      </c>
      <c r="E17" s="214" t="s">
        <v>214</v>
      </c>
      <c r="F17" s="214" t="s">
        <v>230</v>
      </c>
      <c r="G17" s="214" t="s">
        <v>204</v>
      </c>
      <c r="H17" s="211" t="s">
        <v>225</v>
      </c>
      <c r="I17" s="211" t="s">
        <v>202</v>
      </c>
      <c r="J17" s="211" t="s">
        <v>214</v>
      </c>
      <c r="K17" s="211" t="s">
        <v>213</v>
      </c>
      <c r="L17" s="211" t="s">
        <v>200</v>
      </c>
      <c r="M17" s="211" t="s">
        <v>199</v>
      </c>
      <c r="N17" s="272"/>
    </row>
    <row r="18" spans="2:14" ht="14.25" customHeight="1">
      <c r="B18" s="348"/>
      <c r="C18" s="333"/>
      <c r="D18" s="213" t="s">
        <v>197</v>
      </c>
      <c r="E18" s="213" t="s">
        <v>25</v>
      </c>
      <c r="F18" s="213" t="s">
        <v>211</v>
      </c>
      <c r="G18" s="213" t="s">
        <v>168</v>
      </c>
      <c r="H18" s="213" t="s">
        <v>168</v>
      </c>
      <c r="I18" s="213" t="s">
        <v>197</v>
      </c>
      <c r="J18" s="213" t="s">
        <v>212</v>
      </c>
      <c r="K18" s="213" t="s">
        <v>211</v>
      </c>
      <c r="L18" s="213" t="s">
        <v>168</v>
      </c>
      <c r="M18" s="213" t="s">
        <v>194</v>
      </c>
      <c r="N18" s="270" t="s">
        <v>194</v>
      </c>
    </row>
    <row r="19" spans="2:14" ht="14.25" customHeight="1">
      <c r="B19" s="429" t="s">
        <v>167</v>
      </c>
      <c r="C19" s="430"/>
      <c r="D19" s="9">
        <v>1622</v>
      </c>
      <c r="E19" s="9">
        <v>693</v>
      </c>
      <c r="F19" s="9">
        <v>2245</v>
      </c>
      <c r="G19" s="9">
        <v>422788</v>
      </c>
      <c r="H19" s="9">
        <v>4974</v>
      </c>
      <c r="I19" s="12">
        <v>265</v>
      </c>
      <c r="J19" s="12">
        <v>60</v>
      </c>
      <c r="K19" s="12">
        <v>103</v>
      </c>
      <c r="L19" s="9">
        <v>19024</v>
      </c>
      <c r="M19" s="13">
        <f>ROUND((L19/G19)*100,2)</f>
        <v>4.5</v>
      </c>
      <c r="N19" s="273">
        <f>ROUND((L19/H19)*100,1)</f>
        <v>382.5</v>
      </c>
    </row>
    <row r="20" spans="2:14" ht="14.25" customHeight="1">
      <c r="B20" s="429" t="s">
        <v>166</v>
      </c>
      <c r="C20" s="430"/>
      <c r="D20" s="9">
        <v>1501</v>
      </c>
      <c r="E20" s="9">
        <v>630</v>
      </c>
      <c r="F20" s="9">
        <v>2059</v>
      </c>
      <c r="G20" s="9">
        <v>392385</v>
      </c>
      <c r="H20" s="9">
        <v>3516</v>
      </c>
      <c r="I20" s="12">
        <v>71</v>
      </c>
      <c r="J20" s="12">
        <v>19</v>
      </c>
      <c r="K20" s="12">
        <v>23</v>
      </c>
      <c r="L20" s="9">
        <v>4285</v>
      </c>
      <c r="M20" s="13">
        <f>ROUND((L20/G20)*100,2)</f>
        <v>1.0900000000000001</v>
      </c>
      <c r="N20" s="273">
        <f>ROUND((L20/H20)*100,1)</f>
        <v>121.9</v>
      </c>
    </row>
    <row r="21" spans="2:14" ht="14.25" customHeight="1">
      <c r="B21" s="429" t="s">
        <v>466</v>
      </c>
      <c r="C21" s="430"/>
      <c r="D21" s="9">
        <v>1051</v>
      </c>
      <c r="E21" s="9">
        <v>413</v>
      </c>
      <c r="F21" s="9">
        <v>1341</v>
      </c>
      <c r="G21" s="9">
        <v>256198</v>
      </c>
      <c r="H21" s="9">
        <v>2317</v>
      </c>
      <c r="I21" s="12">
        <v>208</v>
      </c>
      <c r="J21" s="12">
        <v>55</v>
      </c>
      <c r="K21" s="12">
        <v>144</v>
      </c>
      <c r="L21" s="9">
        <v>13734</v>
      </c>
      <c r="M21" s="13">
        <f>ROUND((L21/G21)*100,2)</f>
        <v>5.36</v>
      </c>
      <c r="N21" s="273">
        <f>ROUND((L21/H21)*100,1)</f>
        <v>592.70000000000005</v>
      </c>
    </row>
    <row r="22" spans="2:14" ht="14.25" customHeight="1">
      <c r="B22" s="429" t="s">
        <v>165</v>
      </c>
      <c r="C22" s="430"/>
      <c r="D22" s="9">
        <v>1150</v>
      </c>
      <c r="E22" s="9">
        <v>463</v>
      </c>
      <c r="F22" s="9">
        <v>1514</v>
      </c>
      <c r="G22" s="9">
        <v>292263</v>
      </c>
      <c r="H22" s="9">
        <v>2299</v>
      </c>
      <c r="I22" s="12">
        <v>343</v>
      </c>
      <c r="J22" s="12">
        <v>106</v>
      </c>
      <c r="K22" s="12">
        <v>393</v>
      </c>
      <c r="L22" s="9">
        <v>38017</v>
      </c>
      <c r="M22" s="13">
        <f>ROUND((L22/G22)*100,2)</f>
        <v>13.01</v>
      </c>
      <c r="N22" s="273">
        <f>ROUND((L22/H22)*100,1)</f>
        <v>1653.6</v>
      </c>
    </row>
    <row r="23" spans="2:14" ht="14.25" customHeight="1" thickBot="1">
      <c r="B23" s="435" t="s">
        <v>164</v>
      </c>
      <c r="C23" s="436"/>
      <c r="D23" s="171">
        <v>1180</v>
      </c>
      <c r="E23" s="171">
        <v>480</v>
      </c>
      <c r="F23" s="171">
        <v>1660</v>
      </c>
      <c r="G23" s="171">
        <v>335285</v>
      </c>
      <c r="H23" s="171">
        <v>3566</v>
      </c>
      <c r="I23" s="151">
        <v>121</v>
      </c>
      <c r="J23" s="151">
        <v>36</v>
      </c>
      <c r="K23" s="151">
        <v>47</v>
      </c>
      <c r="L23" s="171">
        <v>4762</v>
      </c>
      <c r="M23" s="274">
        <f>ROUND((L23/G23)*100,2)</f>
        <v>1.42</v>
      </c>
      <c r="N23" s="275">
        <f>ROUND((L23/H23)*100,1)</f>
        <v>133.5</v>
      </c>
    </row>
    <row r="24" spans="2:14" s="15" customFormat="1" ht="14.25" customHeight="1">
      <c r="B24" s="18"/>
      <c r="C24" s="1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2:14" ht="14.25" customHeight="1" thickBot="1">
      <c r="B25" s="7" t="s">
        <v>232</v>
      </c>
      <c r="C25" s="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ht="14.25" customHeight="1">
      <c r="B26" s="347" t="s">
        <v>209</v>
      </c>
      <c r="C26" s="332"/>
      <c r="D26" s="389" t="s">
        <v>208</v>
      </c>
      <c r="E26" s="390"/>
      <c r="F26" s="390"/>
      <c r="G26" s="390"/>
      <c r="H26" s="391"/>
      <c r="I26" s="390" t="s">
        <v>231</v>
      </c>
      <c r="J26" s="390"/>
      <c r="K26" s="390"/>
      <c r="L26" s="390"/>
      <c r="M26" s="391"/>
      <c r="N26" s="271" t="s">
        <v>206</v>
      </c>
    </row>
    <row r="27" spans="2:14" ht="14.25" customHeight="1">
      <c r="B27" s="365"/>
      <c r="C27" s="366"/>
      <c r="D27" s="214" t="s">
        <v>202</v>
      </c>
      <c r="E27" s="214" t="s">
        <v>214</v>
      </c>
      <c r="F27" s="214" t="s">
        <v>230</v>
      </c>
      <c r="G27" s="214" t="s">
        <v>204</v>
      </c>
      <c r="H27" s="211" t="s">
        <v>225</v>
      </c>
      <c r="I27" s="211" t="s">
        <v>202</v>
      </c>
      <c r="J27" s="211" t="s">
        <v>214</v>
      </c>
      <c r="K27" s="211" t="s">
        <v>213</v>
      </c>
      <c r="L27" s="211" t="s">
        <v>200</v>
      </c>
      <c r="M27" s="211" t="s">
        <v>199</v>
      </c>
      <c r="N27" s="272"/>
    </row>
    <row r="28" spans="2:14" ht="14.25" customHeight="1">
      <c r="B28" s="348"/>
      <c r="C28" s="333"/>
      <c r="D28" s="215" t="s">
        <v>197</v>
      </c>
      <c r="E28" s="215" t="s">
        <v>25</v>
      </c>
      <c r="F28" s="215" t="s">
        <v>211</v>
      </c>
      <c r="G28" s="215" t="s">
        <v>168</v>
      </c>
      <c r="H28" s="213" t="s">
        <v>168</v>
      </c>
      <c r="I28" s="213" t="s">
        <v>197</v>
      </c>
      <c r="J28" s="213" t="s">
        <v>212</v>
      </c>
      <c r="K28" s="213" t="s">
        <v>211</v>
      </c>
      <c r="L28" s="213" t="s">
        <v>168</v>
      </c>
      <c r="M28" s="213" t="s">
        <v>194</v>
      </c>
      <c r="N28" s="270" t="s">
        <v>194</v>
      </c>
    </row>
    <row r="29" spans="2:14" ht="14.25" customHeight="1">
      <c r="B29" s="429" t="s">
        <v>167</v>
      </c>
      <c r="C29" s="430"/>
      <c r="D29" s="9">
        <v>3</v>
      </c>
      <c r="E29" s="9">
        <f>26.8+0.5+0.3</f>
        <v>27.6</v>
      </c>
      <c r="F29" s="9">
        <v>88</v>
      </c>
      <c r="G29" s="9">
        <f>9789+12+8</f>
        <v>9809</v>
      </c>
      <c r="H29" s="9">
        <f>607+1+0.7</f>
        <v>608.70000000000005</v>
      </c>
      <c r="I29" s="9">
        <v>1</v>
      </c>
      <c r="J29" s="9">
        <v>27</v>
      </c>
      <c r="K29" s="9">
        <v>19</v>
      </c>
      <c r="L29" s="9">
        <v>1563</v>
      </c>
      <c r="M29" s="16">
        <f>ROUND((L29/G29)*100,2)</f>
        <v>15.93</v>
      </c>
      <c r="N29" s="276">
        <f>ROUND((L29/H29)*100,1)</f>
        <v>256.8</v>
      </c>
    </row>
    <row r="30" spans="2:14" ht="14.25" customHeight="1">
      <c r="B30" s="429" t="s">
        <v>166</v>
      </c>
      <c r="C30" s="430"/>
      <c r="D30" s="9">
        <v>3</v>
      </c>
      <c r="E30" s="9">
        <f>23.7+2.6+0.2</f>
        <v>26.5</v>
      </c>
      <c r="F30" s="9">
        <v>70</v>
      </c>
      <c r="G30" s="9">
        <f>6350+148+16</f>
        <v>6514</v>
      </c>
      <c r="H30" s="9">
        <f>1+16+391</f>
        <v>408</v>
      </c>
      <c r="I30" s="9">
        <v>2</v>
      </c>
      <c r="J30" s="9">
        <f>2.6+23.7</f>
        <v>26.3</v>
      </c>
      <c r="K30" s="9">
        <f>0.9+10</f>
        <v>10.9</v>
      </c>
      <c r="L30" s="9">
        <f>14+625</f>
        <v>639</v>
      </c>
      <c r="M30" s="16">
        <f>ROUND((L30/G30)*100,2)</f>
        <v>9.81</v>
      </c>
      <c r="N30" s="276">
        <f>ROUND((L30/H30)*100,1)</f>
        <v>156.6</v>
      </c>
    </row>
    <row r="31" spans="2:14" ht="14.25" customHeight="1">
      <c r="B31" s="429" t="s">
        <v>466</v>
      </c>
      <c r="C31" s="430"/>
      <c r="D31" s="9">
        <v>1</v>
      </c>
      <c r="E31" s="9">
        <v>25</v>
      </c>
      <c r="F31" s="9">
        <v>69</v>
      </c>
      <c r="G31" s="9">
        <v>1823</v>
      </c>
      <c r="H31" s="9">
        <v>252</v>
      </c>
      <c r="I31" s="12" t="s">
        <v>475</v>
      </c>
      <c r="J31" s="12" t="s">
        <v>475</v>
      </c>
      <c r="K31" s="12" t="s">
        <v>475</v>
      </c>
      <c r="L31" s="12" t="s">
        <v>475</v>
      </c>
      <c r="M31" s="12" t="s">
        <v>475</v>
      </c>
      <c r="N31" s="150" t="s">
        <v>475</v>
      </c>
    </row>
    <row r="32" spans="2:14" ht="14.25" customHeight="1">
      <c r="B32" s="429" t="s">
        <v>165</v>
      </c>
      <c r="C32" s="430"/>
      <c r="D32" s="12" t="s">
        <v>475</v>
      </c>
      <c r="E32" s="12" t="s">
        <v>475</v>
      </c>
      <c r="F32" s="12" t="s">
        <v>475</v>
      </c>
      <c r="G32" s="12" t="s">
        <v>475</v>
      </c>
      <c r="H32" s="12" t="s">
        <v>475</v>
      </c>
      <c r="I32" s="12" t="s">
        <v>475</v>
      </c>
      <c r="J32" s="12" t="s">
        <v>475</v>
      </c>
      <c r="K32" s="12" t="s">
        <v>475</v>
      </c>
      <c r="L32" s="12" t="s">
        <v>475</v>
      </c>
      <c r="M32" s="12" t="s">
        <v>475</v>
      </c>
      <c r="N32" s="150" t="s">
        <v>475</v>
      </c>
    </row>
    <row r="33" spans="2:18" ht="14.25" customHeight="1" thickBot="1">
      <c r="B33" s="435" t="s">
        <v>164</v>
      </c>
      <c r="C33" s="436"/>
      <c r="D33" s="151" t="s">
        <v>475</v>
      </c>
      <c r="E33" s="151" t="s">
        <v>471</v>
      </c>
      <c r="F33" s="151" t="s">
        <v>471</v>
      </c>
      <c r="G33" s="151" t="s">
        <v>471</v>
      </c>
      <c r="H33" s="151" t="s">
        <v>471</v>
      </c>
      <c r="I33" s="151" t="s">
        <v>471</v>
      </c>
      <c r="J33" s="151" t="s">
        <v>471</v>
      </c>
      <c r="K33" s="151" t="s">
        <v>471</v>
      </c>
      <c r="L33" s="151" t="s">
        <v>471</v>
      </c>
      <c r="M33" s="151" t="s">
        <v>471</v>
      </c>
      <c r="N33" s="152" t="s">
        <v>471</v>
      </c>
    </row>
    <row r="34" spans="2:18" ht="14.25" customHeight="1">
      <c r="B34" s="6"/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"/>
      <c r="P34" s="2"/>
      <c r="Q34" s="2"/>
      <c r="R34" s="18"/>
    </row>
    <row r="35" spans="2:18" ht="14.25" customHeight="1" thickBot="1">
      <c r="B35" s="7" t="s">
        <v>229</v>
      </c>
      <c r="C35" s="7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8"/>
    </row>
    <row r="36" spans="2:18" ht="14.25" customHeight="1">
      <c r="B36" s="347" t="s">
        <v>209</v>
      </c>
      <c r="C36" s="332"/>
      <c r="D36" s="389" t="s">
        <v>208</v>
      </c>
      <c r="E36" s="390"/>
      <c r="F36" s="391"/>
      <c r="G36" s="389" t="s">
        <v>228</v>
      </c>
      <c r="H36" s="390"/>
      <c r="I36" s="390"/>
      <c r="J36" s="390"/>
      <c r="K36" s="390"/>
      <c r="L36" s="391"/>
      <c r="M36" s="313" t="s">
        <v>206</v>
      </c>
      <c r="N36" s="8"/>
    </row>
    <row r="37" spans="2:18" ht="14.25" customHeight="1">
      <c r="B37" s="365"/>
      <c r="C37" s="366"/>
      <c r="D37" s="214" t="s">
        <v>227</v>
      </c>
      <c r="E37" s="211" t="s">
        <v>226</v>
      </c>
      <c r="F37" s="214" t="s">
        <v>225</v>
      </c>
      <c r="G37" s="369" t="s">
        <v>224</v>
      </c>
      <c r="H37" s="430"/>
      <c r="I37" s="369" t="s">
        <v>223</v>
      </c>
      <c r="J37" s="430"/>
      <c r="K37" s="211" t="s">
        <v>200</v>
      </c>
      <c r="L37" s="211" t="s">
        <v>199</v>
      </c>
      <c r="M37" s="272"/>
      <c r="N37" s="8"/>
    </row>
    <row r="38" spans="2:18" ht="14.25" customHeight="1">
      <c r="B38" s="365"/>
      <c r="C38" s="366"/>
      <c r="D38" s="11"/>
      <c r="E38" s="212"/>
      <c r="F38" s="11"/>
      <c r="G38" s="211" t="s">
        <v>222</v>
      </c>
      <c r="H38" s="211" t="s">
        <v>200</v>
      </c>
      <c r="I38" s="211" t="s">
        <v>222</v>
      </c>
      <c r="J38" s="211" t="s">
        <v>200</v>
      </c>
      <c r="K38" s="212"/>
      <c r="L38" s="212"/>
      <c r="M38" s="272"/>
      <c r="N38" s="8"/>
    </row>
    <row r="39" spans="2:18" ht="14.25" customHeight="1">
      <c r="B39" s="348"/>
      <c r="C39" s="333"/>
      <c r="D39" s="215" t="s">
        <v>221</v>
      </c>
      <c r="E39" s="213" t="s">
        <v>168</v>
      </c>
      <c r="F39" s="215" t="s">
        <v>168</v>
      </c>
      <c r="G39" s="213" t="s">
        <v>221</v>
      </c>
      <c r="H39" s="213" t="s">
        <v>168</v>
      </c>
      <c r="I39" s="213" t="s">
        <v>221</v>
      </c>
      <c r="J39" s="213" t="s">
        <v>168</v>
      </c>
      <c r="K39" s="213" t="s">
        <v>168</v>
      </c>
      <c r="L39" s="213" t="s">
        <v>194</v>
      </c>
      <c r="M39" s="270" t="s">
        <v>194</v>
      </c>
      <c r="N39" s="8"/>
    </row>
    <row r="40" spans="2:18" ht="14.25" customHeight="1">
      <c r="B40" s="429" t="s">
        <v>167</v>
      </c>
      <c r="C40" s="430"/>
      <c r="D40" s="12">
        <f>194+317+245+741+6724</f>
        <v>8221</v>
      </c>
      <c r="E40" s="12">
        <f>36560+37645+41895+162600+1680098</f>
        <v>1958798</v>
      </c>
      <c r="F40" s="12">
        <f>1148+1296+1214+4555+56640</f>
        <v>64853</v>
      </c>
      <c r="G40" s="9">
        <v>612</v>
      </c>
      <c r="H40" s="9">
        <v>85210</v>
      </c>
      <c r="I40" s="12">
        <v>2489</v>
      </c>
      <c r="J40" s="9">
        <v>27615</v>
      </c>
      <c r="K40" s="9">
        <f>H40+J40</f>
        <v>112825</v>
      </c>
      <c r="L40" s="19">
        <f>ROUND((K40/E40)*100,3)</f>
        <v>5.76</v>
      </c>
      <c r="M40" s="273">
        <f t="shared" ref="M40:M49" si="0">ROUND((K40/F40)*100,1)</f>
        <v>174</v>
      </c>
      <c r="N40" s="8"/>
    </row>
    <row r="41" spans="2:18" ht="14.25" customHeight="1">
      <c r="B41" s="431" t="s">
        <v>166</v>
      </c>
      <c r="C41" s="208" t="s">
        <v>220</v>
      </c>
      <c r="D41" s="12">
        <f>183+346+231+367+5241</f>
        <v>6368</v>
      </c>
      <c r="E41" s="12">
        <f>32719+39389+36650+64830+1595606</f>
        <v>1769194</v>
      </c>
      <c r="F41" s="12">
        <f>1061+1371+1131+2034+42389</f>
        <v>47986</v>
      </c>
      <c r="G41" s="9">
        <v>625</v>
      </c>
      <c r="H41" s="9">
        <v>105008</v>
      </c>
      <c r="I41" s="12">
        <v>2122</v>
      </c>
      <c r="J41" s="9">
        <v>24433</v>
      </c>
      <c r="K41" s="9">
        <f>H41+J41</f>
        <v>129441</v>
      </c>
      <c r="L41" s="19">
        <f t="shared" ref="L41:L49" si="1">ROUND((K41/E41)*100,2)</f>
        <v>7.32</v>
      </c>
      <c r="M41" s="273">
        <f t="shared" si="0"/>
        <v>269.7</v>
      </c>
      <c r="N41" s="8"/>
    </row>
    <row r="42" spans="2:18" ht="14.25" customHeight="1">
      <c r="B42" s="425"/>
      <c r="C42" s="208" t="s">
        <v>219</v>
      </c>
      <c r="D42" s="12">
        <f>104+7825</f>
        <v>7929</v>
      </c>
      <c r="E42" s="12">
        <f>47918+2764263</f>
        <v>2812181</v>
      </c>
      <c r="F42" s="12">
        <f>449+1036</f>
        <v>1485</v>
      </c>
      <c r="G42" s="9">
        <v>61</v>
      </c>
      <c r="H42" s="9">
        <v>9878</v>
      </c>
      <c r="I42" s="21"/>
      <c r="J42" s="22"/>
      <c r="K42" s="9">
        <f>H42</f>
        <v>9878</v>
      </c>
      <c r="L42" s="19">
        <f t="shared" si="1"/>
        <v>0.35</v>
      </c>
      <c r="M42" s="273">
        <f t="shared" si="0"/>
        <v>665.2</v>
      </c>
      <c r="N42" s="8"/>
    </row>
    <row r="43" spans="2:18" ht="14.25" customHeight="1">
      <c r="B43" s="427"/>
      <c r="C43" s="208" t="s">
        <v>218</v>
      </c>
      <c r="D43" s="12">
        <f>129+804</f>
        <v>933</v>
      </c>
      <c r="E43" s="12">
        <f>2600+5257</f>
        <v>7857</v>
      </c>
      <c r="F43" s="12">
        <f>1036+1780</f>
        <v>2816</v>
      </c>
      <c r="G43" s="22"/>
      <c r="H43" s="22"/>
      <c r="I43" s="12">
        <v>55</v>
      </c>
      <c r="J43" s="9">
        <v>678</v>
      </c>
      <c r="K43" s="9">
        <f>H43+J43</f>
        <v>678</v>
      </c>
      <c r="L43" s="19">
        <f t="shared" si="1"/>
        <v>8.6300000000000008</v>
      </c>
      <c r="M43" s="273">
        <f t="shared" si="0"/>
        <v>24.1</v>
      </c>
      <c r="N43" s="8"/>
    </row>
    <row r="44" spans="2:18" ht="14.25" customHeight="1">
      <c r="B44" s="431" t="s">
        <v>466</v>
      </c>
      <c r="C44" s="208" t="s">
        <v>217</v>
      </c>
      <c r="D44" s="12">
        <f>146+312+209+434+12773</f>
        <v>13874</v>
      </c>
      <c r="E44" s="12">
        <f>42193+55649+56413+152478+3889835</f>
        <v>4196568</v>
      </c>
      <c r="F44" s="12">
        <f>372+518+524+1416+51862</f>
        <v>54692</v>
      </c>
      <c r="G44" s="9">
        <f>540+40</f>
        <v>580</v>
      </c>
      <c r="H44" s="9">
        <f>92317+6010</f>
        <v>98327</v>
      </c>
      <c r="I44" s="21"/>
      <c r="J44" s="22"/>
      <c r="K44" s="9">
        <f>H44</f>
        <v>98327</v>
      </c>
      <c r="L44" s="19">
        <f t="shared" si="1"/>
        <v>2.34</v>
      </c>
      <c r="M44" s="273">
        <f t="shared" si="0"/>
        <v>179.8</v>
      </c>
      <c r="N44" s="8"/>
    </row>
    <row r="45" spans="2:18" ht="14.25" customHeight="1">
      <c r="B45" s="427"/>
      <c r="C45" s="208" t="s">
        <v>216</v>
      </c>
      <c r="D45" s="12">
        <f>93+194+131+292+1463</f>
        <v>2173</v>
      </c>
      <c r="E45" s="12">
        <f>1300+2061+1640+5425+17090</f>
        <v>27516</v>
      </c>
      <c r="F45" s="12">
        <f>335+574+399+1590+6488</f>
        <v>9386</v>
      </c>
      <c r="G45" s="22"/>
      <c r="H45" s="22"/>
      <c r="I45" s="12">
        <f>449+1382</f>
        <v>1831</v>
      </c>
      <c r="J45" s="9">
        <f>5119+15738</f>
        <v>20857</v>
      </c>
      <c r="K45" s="9">
        <f>H45+J45</f>
        <v>20857</v>
      </c>
      <c r="L45" s="23">
        <f t="shared" si="1"/>
        <v>75.8</v>
      </c>
      <c r="M45" s="273">
        <f t="shared" si="0"/>
        <v>222.2</v>
      </c>
      <c r="N45" s="8"/>
    </row>
    <row r="46" spans="2:18" ht="14.25" customHeight="1">
      <c r="B46" s="432" t="s">
        <v>165</v>
      </c>
      <c r="C46" s="208" t="s">
        <v>217</v>
      </c>
      <c r="D46" s="12">
        <f>162+321+203+886+13992</f>
        <v>15564</v>
      </c>
      <c r="E46" s="12">
        <f>47176+56033+53182+571992+4308040</f>
        <v>5036423</v>
      </c>
      <c r="F46" s="12">
        <f>446+552+549+1545+48676</f>
        <v>51768</v>
      </c>
      <c r="G46" s="9">
        <v>555</v>
      </c>
      <c r="H46" s="9">
        <v>101643</v>
      </c>
      <c r="I46" s="21"/>
      <c r="J46" s="22"/>
      <c r="K46" s="9">
        <f>H46</f>
        <v>101643</v>
      </c>
      <c r="L46" s="19">
        <f t="shared" si="1"/>
        <v>2.02</v>
      </c>
      <c r="M46" s="273">
        <f t="shared" si="0"/>
        <v>196.3</v>
      </c>
      <c r="N46" s="8"/>
    </row>
    <row r="47" spans="2:18" ht="14.25" customHeight="1">
      <c r="B47" s="433"/>
      <c r="C47" s="208" t="s">
        <v>216</v>
      </c>
      <c r="D47" s="12">
        <f>101+200+126+312+1605</f>
        <v>2344</v>
      </c>
      <c r="E47" s="12">
        <f>1150+2170+1603+5408+17277</f>
        <v>27608</v>
      </c>
      <c r="F47" s="12">
        <f>252+498+329+1452+5665</f>
        <v>8196</v>
      </c>
      <c r="G47" s="22"/>
      <c r="H47" s="22"/>
      <c r="I47" s="12">
        <v>1660</v>
      </c>
      <c r="J47" s="9">
        <v>17954</v>
      </c>
      <c r="K47" s="9">
        <f>H47+J47</f>
        <v>17954</v>
      </c>
      <c r="L47" s="19">
        <f t="shared" si="1"/>
        <v>65.03</v>
      </c>
      <c r="M47" s="273">
        <f t="shared" si="0"/>
        <v>219.1</v>
      </c>
      <c r="N47" s="8"/>
    </row>
    <row r="48" spans="2:18" ht="14.25" customHeight="1">
      <c r="B48" s="432" t="s">
        <v>164</v>
      </c>
      <c r="C48" s="208" t="s">
        <v>217</v>
      </c>
      <c r="D48" s="12">
        <f>157+381+204+921+14439</f>
        <v>16102</v>
      </c>
      <c r="E48" s="12">
        <f>49003+62589+53081+588776+4110549</f>
        <v>4863998</v>
      </c>
      <c r="F48" s="12">
        <f>452+549+532+3208+46086</f>
        <v>50827</v>
      </c>
      <c r="G48" s="9">
        <v>719</v>
      </c>
      <c r="H48" s="9">
        <v>142977</v>
      </c>
      <c r="I48" s="21"/>
      <c r="J48" s="22"/>
      <c r="K48" s="9">
        <f>H48</f>
        <v>142977</v>
      </c>
      <c r="L48" s="19">
        <f t="shared" si="1"/>
        <v>2.94</v>
      </c>
      <c r="M48" s="273">
        <f t="shared" si="0"/>
        <v>281.3</v>
      </c>
      <c r="N48" s="8"/>
    </row>
    <row r="49" spans="2:18" ht="14.25" customHeight="1" thickBot="1">
      <c r="B49" s="434"/>
      <c r="C49" s="277" t="s">
        <v>216</v>
      </c>
      <c r="D49" s="151">
        <f>92+216+122+340+1562</f>
        <v>2332</v>
      </c>
      <c r="E49" s="151">
        <f>1270+1913+1553+5496+16048</f>
        <v>26280</v>
      </c>
      <c r="F49" s="151">
        <f>266+435+305+1496+5222</f>
        <v>7724</v>
      </c>
      <c r="G49" s="278"/>
      <c r="H49" s="278"/>
      <c r="I49" s="151">
        <v>1450</v>
      </c>
      <c r="J49" s="171">
        <v>15489</v>
      </c>
      <c r="K49" s="171">
        <f>H49+J49</f>
        <v>15489</v>
      </c>
      <c r="L49" s="279">
        <f t="shared" si="1"/>
        <v>58.94</v>
      </c>
      <c r="M49" s="275">
        <f t="shared" si="0"/>
        <v>200.5</v>
      </c>
      <c r="N49" s="8"/>
      <c r="R49" s="24"/>
    </row>
    <row r="50" spans="2:18" ht="14.25" customHeight="1">
      <c r="B50" s="6"/>
      <c r="C50" s="6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8"/>
      <c r="R50" s="24"/>
    </row>
    <row r="51" spans="2:18" ht="14.25" customHeight="1" thickBot="1">
      <c r="B51" s="7" t="s">
        <v>215</v>
      </c>
      <c r="C51" s="7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8" ht="14.25" customHeight="1">
      <c r="B52" s="347" t="s">
        <v>209</v>
      </c>
      <c r="C52" s="332"/>
      <c r="D52" s="209" t="s">
        <v>208</v>
      </c>
      <c r="E52" s="210"/>
      <c r="F52" s="210"/>
      <c r="G52" s="210"/>
      <c r="H52" s="209" t="s">
        <v>207</v>
      </c>
      <c r="I52" s="210"/>
      <c r="J52" s="210"/>
      <c r="K52" s="210"/>
      <c r="L52" s="210"/>
      <c r="M52" s="271" t="s">
        <v>206</v>
      </c>
      <c r="N52" s="25"/>
      <c r="R52" s="24"/>
    </row>
    <row r="53" spans="2:18" ht="14.25" customHeight="1">
      <c r="B53" s="365"/>
      <c r="C53" s="366"/>
      <c r="D53" s="214" t="s">
        <v>202</v>
      </c>
      <c r="E53" s="214" t="s">
        <v>214</v>
      </c>
      <c r="F53" s="214" t="s">
        <v>204</v>
      </c>
      <c r="G53" s="211" t="s">
        <v>203</v>
      </c>
      <c r="H53" s="211" t="s">
        <v>202</v>
      </c>
      <c r="I53" s="211" t="s">
        <v>214</v>
      </c>
      <c r="J53" s="211" t="s">
        <v>213</v>
      </c>
      <c r="K53" s="211" t="s">
        <v>200</v>
      </c>
      <c r="L53" s="211" t="s">
        <v>199</v>
      </c>
      <c r="M53" s="272"/>
      <c r="N53" s="25"/>
    </row>
    <row r="54" spans="2:18" ht="14.25" customHeight="1">
      <c r="B54" s="348"/>
      <c r="C54" s="333"/>
      <c r="D54" s="215" t="s">
        <v>197</v>
      </c>
      <c r="E54" s="215" t="s">
        <v>25</v>
      </c>
      <c r="F54" s="215" t="s">
        <v>168</v>
      </c>
      <c r="G54" s="213" t="s">
        <v>195</v>
      </c>
      <c r="H54" s="213" t="s">
        <v>197</v>
      </c>
      <c r="I54" s="213" t="s">
        <v>212</v>
      </c>
      <c r="J54" s="213" t="s">
        <v>211</v>
      </c>
      <c r="K54" s="213" t="s">
        <v>168</v>
      </c>
      <c r="L54" s="213" t="s">
        <v>194</v>
      </c>
      <c r="M54" s="270" t="s">
        <v>194</v>
      </c>
      <c r="N54" s="25"/>
    </row>
    <row r="55" spans="2:18" ht="14.25" customHeight="1">
      <c r="B55" s="429" t="s">
        <v>167</v>
      </c>
      <c r="C55" s="430"/>
      <c r="D55" s="12">
        <v>66</v>
      </c>
      <c r="E55" s="14">
        <v>86.381</v>
      </c>
      <c r="F55" s="12">
        <v>282348</v>
      </c>
      <c r="G55" s="12">
        <v>6159.2060000000001</v>
      </c>
      <c r="H55" s="12">
        <v>11</v>
      </c>
      <c r="I55" s="14">
        <v>7.59</v>
      </c>
      <c r="J55" s="14">
        <v>65.980999999999995</v>
      </c>
      <c r="K55" s="12">
        <v>3899.82</v>
      </c>
      <c r="L55" s="14">
        <f>K55/F55*100</f>
        <v>1.3812104211823708</v>
      </c>
      <c r="M55" s="273">
        <f>K55/G55*100</f>
        <v>63.316927539036691</v>
      </c>
      <c r="N55" s="26"/>
    </row>
    <row r="56" spans="2:18" ht="14.25" customHeight="1">
      <c r="B56" s="429" t="s">
        <v>166</v>
      </c>
      <c r="C56" s="430"/>
      <c r="D56" s="12">
        <v>64</v>
      </c>
      <c r="E56" s="14">
        <v>82</v>
      </c>
      <c r="F56" s="12">
        <v>259498</v>
      </c>
      <c r="G56" s="12">
        <v>5618</v>
      </c>
      <c r="H56" s="12">
        <v>27</v>
      </c>
      <c r="I56" s="14">
        <v>19.350000000000001</v>
      </c>
      <c r="J56" s="14">
        <v>155.10399999999998</v>
      </c>
      <c r="K56" s="12">
        <v>9791.07</v>
      </c>
      <c r="L56" s="14">
        <f>K56/F56*100</f>
        <v>3.7730811027445297</v>
      </c>
      <c r="M56" s="273">
        <f>K56/G56*100</f>
        <v>174.28034887860449</v>
      </c>
      <c r="N56" s="26"/>
    </row>
    <row r="57" spans="2:18" ht="14.25" customHeight="1">
      <c r="B57" s="429" t="s">
        <v>466</v>
      </c>
      <c r="C57" s="430"/>
      <c r="D57" s="12">
        <v>20</v>
      </c>
      <c r="E57" s="14">
        <v>25</v>
      </c>
      <c r="F57" s="12">
        <v>88559</v>
      </c>
      <c r="G57" s="12">
        <v>1842</v>
      </c>
      <c r="H57" s="12">
        <v>2</v>
      </c>
      <c r="I57" s="14">
        <v>0.73399999999999999</v>
      </c>
      <c r="J57" s="14">
        <v>6.3129999999999997</v>
      </c>
      <c r="K57" s="12">
        <v>405.74</v>
      </c>
      <c r="L57" s="14">
        <f>K57/F57*100</f>
        <v>0.45815783827730672</v>
      </c>
      <c r="M57" s="273">
        <f>K57/G57*100</f>
        <v>22.0271444082519</v>
      </c>
      <c r="N57" s="26"/>
    </row>
    <row r="58" spans="2:18" ht="14.25" customHeight="1">
      <c r="B58" s="429" t="s">
        <v>165</v>
      </c>
      <c r="C58" s="430"/>
      <c r="D58" s="12">
        <v>14</v>
      </c>
      <c r="E58" s="14">
        <v>17</v>
      </c>
      <c r="F58" s="12">
        <v>61967</v>
      </c>
      <c r="G58" s="12">
        <v>1509</v>
      </c>
      <c r="H58" s="12">
        <v>7</v>
      </c>
      <c r="I58" s="14">
        <v>3.5369999999999999</v>
      </c>
      <c r="J58" s="14">
        <v>29.364999999999998</v>
      </c>
      <c r="K58" s="12">
        <v>1999.58</v>
      </c>
      <c r="L58" s="14">
        <f>K58/F58*100</f>
        <v>3.226846547355851</v>
      </c>
      <c r="M58" s="273">
        <f>K58/G58*100</f>
        <v>132.51027170311465</v>
      </c>
      <c r="N58" s="26"/>
    </row>
    <row r="59" spans="2:18" ht="14.25" customHeight="1" thickBot="1">
      <c r="B59" s="435" t="s">
        <v>164</v>
      </c>
      <c r="C59" s="436"/>
      <c r="D59" s="151">
        <v>4</v>
      </c>
      <c r="E59" s="280">
        <v>3</v>
      </c>
      <c r="F59" s="151">
        <v>12177</v>
      </c>
      <c r="G59" s="151">
        <v>298</v>
      </c>
      <c r="H59" s="151" t="s">
        <v>471</v>
      </c>
      <c r="I59" s="151" t="s">
        <v>471</v>
      </c>
      <c r="J59" s="151" t="s">
        <v>471</v>
      </c>
      <c r="K59" s="151" t="s">
        <v>471</v>
      </c>
      <c r="L59" s="151" t="s">
        <v>471</v>
      </c>
      <c r="M59" s="152" t="s">
        <v>471</v>
      </c>
      <c r="N59" s="26"/>
    </row>
    <row r="60" spans="2:18" ht="14.25" customHeight="1">
      <c r="B60" s="6"/>
      <c r="C60" s="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8"/>
    </row>
    <row r="61" spans="2:18" ht="14.25" customHeight="1" thickBot="1">
      <c r="B61" s="7" t="s">
        <v>210</v>
      </c>
      <c r="C61" s="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27"/>
    </row>
    <row r="62" spans="2:18" ht="14.25" customHeight="1">
      <c r="B62" s="423" t="s">
        <v>209</v>
      </c>
      <c r="C62" s="424"/>
      <c r="D62" s="389" t="s">
        <v>208</v>
      </c>
      <c r="E62" s="390"/>
      <c r="F62" s="390"/>
      <c r="G62" s="390"/>
      <c r="H62" s="391"/>
      <c r="I62" s="389" t="s">
        <v>207</v>
      </c>
      <c r="J62" s="390"/>
      <c r="K62" s="390"/>
      <c r="L62" s="391"/>
      <c r="M62" s="313" t="s">
        <v>206</v>
      </c>
      <c r="N62" s="25"/>
    </row>
    <row r="63" spans="2:18" ht="14.25" customHeight="1">
      <c r="B63" s="425"/>
      <c r="C63" s="426"/>
      <c r="D63" s="214" t="s">
        <v>202</v>
      </c>
      <c r="E63" s="214" t="s">
        <v>201</v>
      </c>
      <c r="F63" s="214" t="s">
        <v>205</v>
      </c>
      <c r="G63" s="214" t="s">
        <v>204</v>
      </c>
      <c r="H63" s="315" t="s">
        <v>203</v>
      </c>
      <c r="I63" s="315" t="s">
        <v>202</v>
      </c>
      <c r="J63" s="315" t="s">
        <v>201</v>
      </c>
      <c r="K63" s="315" t="s">
        <v>200</v>
      </c>
      <c r="L63" s="315" t="s">
        <v>199</v>
      </c>
      <c r="M63" s="314"/>
      <c r="N63" s="25"/>
    </row>
    <row r="64" spans="2:18" ht="14.25" customHeight="1">
      <c r="B64" s="427"/>
      <c r="C64" s="428"/>
      <c r="D64" s="215" t="s">
        <v>197</v>
      </c>
      <c r="E64" s="215" t="s">
        <v>196</v>
      </c>
      <c r="F64" s="215" t="s">
        <v>198</v>
      </c>
      <c r="G64" s="215" t="s">
        <v>195</v>
      </c>
      <c r="H64" s="316" t="s">
        <v>195</v>
      </c>
      <c r="I64" s="316" t="s">
        <v>197</v>
      </c>
      <c r="J64" s="316" t="s">
        <v>196</v>
      </c>
      <c r="K64" s="316" t="s">
        <v>195</v>
      </c>
      <c r="L64" s="316" t="s">
        <v>194</v>
      </c>
      <c r="M64" s="270" t="s">
        <v>194</v>
      </c>
      <c r="N64" s="25"/>
    </row>
    <row r="65" spans="2:14" ht="14.25" customHeight="1">
      <c r="B65" s="429" t="s">
        <v>167</v>
      </c>
      <c r="C65" s="430"/>
      <c r="D65" s="9">
        <v>147</v>
      </c>
      <c r="E65" s="9">
        <v>421</v>
      </c>
      <c r="F65" s="9">
        <v>105345</v>
      </c>
      <c r="G65" s="9">
        <v>159203</v>
      </c>
      <c r="H65" s="9">
        <v>1892</v>
      </c>
      <c r="I65" s="12">
        <v>12</v>
      </c>
      <c r="J65" s="12">
        <v>25</v>
      </c>
      <c r="K65" s="9">
        <v>3592</v>
      </c>
      <c r="L65" s="17">
        <f>ROUND((K65/G65)*100,2)</f>
        <v>2.2599999999999998</v>
      </c>
      <c r="M65" s="273">
        <f>ROUND((K65/H65)*100,1)</f>
        <v>189.9</v>
      </c>
      <c r="N65" s="27"/>
    </row>
    <row r="66" spans="2:14" ht="14.25" customHeight="1">
      <c r="B66" s="429" t="s">
        <v>166</v>
      </c>
      <c r="C66" s="430"/>
      <c r="D66" s="9">
        <v>141</v>
      </c>
      <c r="E66" s="9">
        <v>425</v>
      </c>
      <c r="F66" s="9">
        <v>108265</v>
      </c>
      <c r="G66" s="9">
        <v>188070</v>
      </c>
      <c r="H66" s="9">
        <v>1820</v>
      </c>
      <c r="I66" s="12">
        <v>9</v>
      </c>
      <c r="J66" s="12">
        <v>12</v>
      </c>
      <c r="K66" s="9">
        <v>335</v>
      </c>
      <c r="L66" s="17">
        <f>ROUND((K66/G66)*100,2)</f>
        <v>0.18</v>
      </c>
      <c r="M66" s="273">
        <f>ROUND((K66/H66)*100,1)</f>
        <v>18.399999999999999</v>
      </c>
      <c r="N66" s="27"/>
    </row>
    <row r="67" spans="2:14" ht="14.25" customHeight="1">
      <c r="B67" s="429" t="s">
        <v>466</v>
      </c>
      <c r="C67" s="430"/>
      <c r="D67" s="9">
        <v>132</v>
      </c>
      <c r="E67" s="9">
        <v>382</v>
      </c>
      <c r="F67" s="9">
        <v>103285</v>
      </c>
      <c r="G67" s="9">
        <v>174869</v>
      </c>
      <c r="H67" s="9">
        <v>1523</v>
      </c>
      <c r="I67" s="12">
        <v>23</v>
      </c>
      <c r="J67" s="12">
        <v>39</v>
      </c>
      <c r="K67" s="12">
        <v>2088</v>
      </c>
      <c r="L67" s="17">
        <f>ROUND((K67/G67)*100,2)</f>
        <v>1.19</v>
      </c>
      <c r="M67" s="273">
        <f>ROUND((K67/H67)*100,1)</f>
        <v>137.1</v>
      </c>
      <c r="N67" s="27"/>
    </row>
    <row r="68" spans="2:14" ht="14.25" customHeight="1">
      <c r="B68" s="429" t="s">
        <v>165</v>
      </c>
      <c r="C68" s="430"/>
      <c r="D68" s="9">
        <v>126</v>
      </c>
      <c r="E68" s="9">
        <v>367</v>
      </c>
      <c r="F68" s="9">
        <v>105775</v>
      </c>
      <c r="G68" s="9">
        <v>181232</v>
      </c>
      <c r="H68" s="9">
        <v>1557</v>
      </c>
      <c r="I68" s="12">
        <v>8</v>
      </c>
      <c r="J68" s="12">
        <v>12</v>
      </c>
      <c r="K68" s="9">
        <v>967</v>
      </c>
      <c r="L68" s="17">
        <f>ROUND((K68/G68)*100,2)</f>
        <v>0.53</v>
      </c>
      <c r="M68" s="273">
        <f>ROUND((K68/H68)*100,1)</f>
        <v>62.1</v>
      </c>
      <c r="N68" s="27"/>
    </row>
    <row r="69" spans="2:14" ht="14.25" customHeight="1" thickBot="1">
      <c r="B69" s="435" t="s">
        <v>164</v>
      </c>
      <c r="C69" s="436"/>
      <c r="D69" s="171">
        <v>131</v>
      </c>
      <c r="E69" s="171">
        <v>371</v>
      </c>
      <c r="F69" s="171">
        <v>110456</v>
      </c>
      <c r="G69" s="171">
        <v>362635</v>
      </c>
      <c r="H69" s="171">
        <v>2207</v>
      </c>
      <c r="I69" s="151">
        <v>11</v>
      </c>
      <c r="J69" s="151">
        <v>28</v>
      </c>
      <c r="K69" s="151">
        <v>1059</v>
      </c>
      <c r="L69" s="317">
        <f>ROUND((K69/G69)*100,2)</f>
        <v>0.28999999999999998</v>
      </c>
      <c r="M69" s="275">
        <f>ROUND((K69/H69)*100,1)</f>
        <v>48</v>
      </c>
      <c r="N69" s="27"/>
    </row>
  </sheetData>
  <mergeCells count="46">
    <mergeCell ref="I26:M26"/>
    <mergeCell ref="D26:H26"/>
    <mergeCell ref="D62:H62"/>
    <mergeCell ref="I62:L62"/>
    <mergeCell ref="D36:F36"/>
    <mergeCell ref="G36:L36"/>
    <mergeCell ref="G37:H37"/>
    <mergeCell ref="I37:J37"/>
    <mergeCell ref="D16:H16"/>
    <mergeCell ref="B21:C21"/>
    <mergeCell ref="B20:C20"/>
    <mergeCell ref="B19:C19"/>
    <mergeCell ref="I16:M16"/>
    <mergeCell ref="B7:C8"/>
    <mergeCell ref="B16:C18"/>
    <mergeCell ref="B26:C28"/>
    <mergeCell ref="B36:C39"/>
    <mergeCell ref="B10:C10"/>
    <mergeCell ref="B9:C9"/>
    <mergeCell ref="B33:C33"/>
    <mergeCell ref="B32:C32"/>
    <mergeCell ref="B31:C31"/>
    <mergeCell ref="B30:C30"/>
    <mergeCell ref="B29:C29"/>
    <mergeCell ref="B13:C13"/>
    <mergeCell ref="B12:C12"/>
    <mergeCell ref="B11:C11"/>
    <mergeCell ref="B23:C23"/>
    <mergeCell ref="B22:C22"/>
    <mergeCell ref="B69:C69"/>
    <mergeCell ref="B68:C68"/>
    <mergeCell ref="B67:C67"/>
    <mergeCell ref="B66:C66"/>
    <mergeCell ref="B65:C65"/>
    <mergeCell ref="B62:C64"/>
    <mergeCell ref="B40:C40"/>
    <mergeCell ref="B41:B43"/>
    <mergeCell ref="B44:B45"/>
    <mergeCell ref="B46:B47"/>
    <mergeCell ref="B48:B49"/>
    <mergeCell ref="B58:C58"/>
    <mergeCell ref="B57:C57"/>
    <mergeCell ref="B56:C56"/>
    <mergeCell ref="B55:C55"/>
    <mergeCell ref="B59:C59"/>
    <mergeCell ref="B52:C54"/>
  </mergeCells>
  <phoneticPr fontId="2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31"/>
  <sheetViews>
    <sheetView tabSelected="1" workbookViewId="0">
      <selection activeCell="J1" sqref="J1"/>
    </sheetView>
  </sheetViews>
  <sheetFormatPr defaultRowHeight="12"/>
  <cols>
    <col min="1" max="1" width="3.25" style="38" customWidth="1"/>
    <col min="2" max="2" width="11" style="38" customWidth="1"/>
    <col min="3" max="3" width="2" style="77" customWidth="1"/>
    <col min="4" max="4" width="9.625" style="38" customWidth="1"/>
    <col min="5" max="8" width="9.125" style="38" bestFit="1" customWidth="1"/>
    <col min="9" max="10" width="7.875" style="38" customWidth="1"/>
    <col min="11" max="13" width="8.875" style="38"/>
    <col min="14" max="14" width="10" style="38" customWidth="1"/>
    <col min="15" max="15" width="8.875" style="38"/>
    <col min="16" max="16" width="10" style="38" customWidth="1"/>
    <col min="17" max="190" width="8.875" style="38"/>
    <col min="191" max="192" width="2.25" style="38" customWidth="1"/>
    <col min="193" max="193" width="4.375" style="38" customWidth="1"/>
    <col min="194" max="196" width="2.375" style="38" customWidth="1"/>
    <col min="197" max="198" width="2.5" style="38" customWidth="1"/>
    <col min="199" max="199" width="2.375" style="38" customWidth="1"/>
    <col min="200" max="202" width="2.5" style="38" customWidth="1"/>
    <col min="203" max="204" width="2.375" style="38" customWidth="1"/>
    <col min="205" max="207" width="2.5" style="38" customWidth="1"/>
    <col min="208" max="208" width="2.375" style="38" customWidth="1"/>
    <col min="209" max="210" width="2.5" style="38" customWidth="1"/>
    <col min="211" max="212" width="2.375" style="38" customWidth="1"/>
    <col min="213" max="214" width="2.5" style="38" customWidth="1"/>
    <col min="215" max="216" width="2.375" style="38" customWidth="1"/>
    <col min="217" max="218" width="2.5" style="38" customWidth="1"/>
    <col min="219" max="219" width="2.375" style="38" customWidth="1"/>
    <col min="220" max="220" width="2.5" style="38" customWidth="1"/>
    <col min="221" max="221" width="2.375" style="38" customWidth="1"/>
    <col min="222" max="222" width="2.5" style="38" customWidth="1"/>
    <col min="223" max="224" width="2.375" style="38" customWidth="1"/>
    <col min="225" max="227" width="2.5" style="38" customWidth="1"/>
    <col min="228" max="446" width="8.875" style="38"/>
    <col min="447" max="448" width="2.25" style="38" customWidth="1"/>
    <col min="449" max="449" width="4.375" style="38" customWidth="1"/>
    <col min="450" max="452" width="2.375" style="38" customWidth="1"/>
    <col min="453" max="454" width="2.5" style="38" customWidth="1"/>
    <col min="455" max="455" width="2.375" style="38" customWidth="1"/>
    <col min="456" max="458" width="2.5" style="38" customWidth="1"/>
    <col min="459" max="460" width="2.375" style="38" customWidth="1"/>
    <col min="461" max="463" width="2.5" style="38" customWidth="1"/>
    <col min="464" max="464" width="2.375" style="38" customWidth="1"/>
    <col min="465" max="466" width="2.5" style="38" customWidth="1"/>
    <col min="467" max="468" width="2.375" style="38" customWidth="1"/>
    <col min="469" max="470" width="2.5" style="38" customWidth="1"/>
    <col min="471" max="472" width="2.375" style="38" customWidth="1"/>
    <col min="473" max="474" width="2.5" style="38" customWidth="1"/>
    <col min="475" max="475" width="2.375" style="38" customWidth="1"/>
    <col min="476" max="476" width="2.5" style="38" customWidth="1"/>
    <col min="477" max="477" width="2.375" style="38" customWidth="1"/>
    <col min="478" max="478" width="2.5" style="38" customWidth="1"/>
    <col min="479" max="480" width="2.375" style="38" customWidth="1"/>
    <col min="481" max="483" width="2.5" style="38" customWidth="1"/>
    <col min="484" max="702" width="8.875" style="38"/>
    <col min="703" max="704" width="2.25" style="38" customWidth="1"/>
    <col min="705" max="705" width="4.375" style="38" customWidth="1"/>
    <col min="706" max="708" width="2.375" style="38" customWidth="1"/>
    <col min="709" max="710" width="2.5" style="38" customWidth="1"/>
    <col min="711" max="711" width="2.375" style="38" customWidth="1"/>
    <col min="712" max="714" width="2.5" style="38" customWidth="1"/>
    <col min="715" max="716" width="2.375" style="38" customWidth="1"/>
    <col min="717" max="719" width="2.5" style="38" customWidth="1"/>
    <col min="720" max="720" width="2.375" style="38" customWidth="1"/>
    <col min="721" max="722" width="2.5" style="38" customWidth="1"/>
    <col min="723" max="724" width="2.375" style="38" customWidth="1"/>
    <col min="725" max="726" width="2.5" style="38" customWidth="1"/>
    <col min="727" max="728" width="2.375" style="38" customWidth="1"/>
    <col min="729" max="730" width="2.5" style="38" customWidth="1"/>
    <col min="731" max="731" width="2.375" style="38" customWidth="1"/>
    <col min="732" max="732" width="2.5" style="38" customWidth="1"/>
    <col min="733" max="733" width="2.375" style="38" customWidth="1"/>
    <col min="734" max="734" width="2.5" style="38" customWidth="1"/>
    <col min="735" max="736" width="2.375" style="38" customWidth="1"/>
    <col min="737" max="739" width="2.5" style="38" customWidth="1"/>
    <col min="740" max="958" width="8.875" style="38"/>
    <col min="959" max="960" width="2.25" style="38" customWidth="1"/>
    <col min="961" max="961" width="4.375" style="38" customWidth="1"/>
    <col min="962" max="964" width="2.375" style="38" customWidth="1"/>
    <col min="965" max="966" width="2.5" style="38" customWidth="1"/>
    <col min="967" max="967" width="2.375" style="38" customWidth="1"/>
    <col min="968" max="970" width="2.5" style="38" customWidth="1"/>
    <col min="971" max="972" width="2.375" style="38" customWidth="1"/>
    <col min="973" max="975" width="2.5" style="38" customWidth="1"/>
    <col min="976" max="976" width="2.375" style="38" customWidth="1"/>
    <col min="977" max="978" width="2.5" style="38" customWidth="1"/>
    <col min="979" max="980" width="2.375" style="38" customWidth="1"/>
    <col min="981" max="982" width="2.5" style="38" customWidth="1"/>
    <col min="983" max="984" width="2.375" style="38" customWidth="1"/>
    <col min="985" max="986" width="2.5" style="38" customWidth="1"/>
    <col min="987" max="987" width="2.375" style="38" customWidth="1"/>
    <col min="988" max="988" width="2.5" style="38" customWidth="1"/>
    <col min="989" max="989" width="2.375" style="38" customWidth="1"/>
    <col min="990" max="990" width="2.5" style="38" customWidth="1"/>
    <col min="991" max="992" width="2.375" style="38" customWidth="1"/>
    <col min="993" max="995" width="2.5" style="38" customWidth="1"/>
    <col min="996" max="1214" width="8.875" style="38"/>
    <col min="1215" max="1216" width="2.25" style="38" customWidth="1"/>
    <col min="1217" max="1217" width="4.375" style="38" customWidth="1"/>
    <col min="1218" max="1220" width="2.375" style="38" customWidth="1"/>
    <col min="1221" max="1222" width="2.5" style="38" customWidth="1"/>
    <col min="1223" max="1223" width="2.375" style="38" customWidth="1"/>
    <col min="1224" max="1226" width="2.5" style="38" customWidth="1"/>
    <col min="1227" max="1228" width="2.375" style="38" customWidth="1"/>
    <col min="1229" max="1231" width="2.5" style="38" customWidth="1"/>
    <col min="1232" max="1232" width="2.375" style="38" customWidth="1"/>
    <col min="1233" max="1234" width="2.5" style="38" customWidth="1"/>
    <col min="1235" max="1236" width="2.375" style="38" customWidth="1"/>
    <col min="1237" max="1238" width="2.5" style="38" customWidth="1"/>
    <col min="1239" max="1240" width="2.375" style="38" customWidth="1"/>
    <col min="1241" max="1242" width="2.5" style="38" customWidth="1"/>
    <col min="1243" max="1243" width="2.375" style="38" customWidth="1"/>
    <col min="1244" max="1244" width="2.5" style="38" customWidth="1"/>
    <col min="1245" max="1245" width="2.375" style="38" customWidth="1"/>
    <col min="1246" max="1246" width="2.5" style="38" customWidth="1"/>
    <col min="1247" max="1248" width="2.375" style="38" customWidth="1"/>
    <col min="1249" max="1251" width="2.5" style="38" customWidth="1"/>
    <col min="1252" max="1470" width="8.875" style="38"/>
    <col min="1471" max="1472" width="2.25" style="38" customWidth="1"/>
    <col min="1473" max="1473" width="4.375" style="38" customWidth="1"/>
    <col min="1474" max="1476" width="2.375" style="38" customWidth="1"/>
    <col min="1477" max="1478" width="2.5" style="38" customWidth="1"/>
    <col min="1479" max="1479" width="2.375" style="38" customWidth="1"/>
    <col min="1480" max="1482" width="2.5" style="38" customWidth="1"/>
    <col min="1483" max="1484" width="2.375" style="38" customWidth="1"/>
    <col min="1485" max="1487" width="2.5" style="38" customWidth="1"/>
    <col min="1488" max="1488" width="2.375" style="38" customWidth="1"/>
    <col min="1489" max="1490" width="2.5" style="38" customWidth="1"/>
    <col min="1491" max="1492" width="2.375" style="38" customWidth="1"/>
    <col min="1493" max="1494" width="2.5" style="38" customWidth="1"/>
    <col min="1495" max="1496" width="2.375" style="38" customWidth="1"/>
    <col min="1497" max="1498" width="2.5" style="38" customWidth="1"/>
    <col min="1499" max="1499" width="2.375" style="38" customWidth="1"/>
    <col min="1500" max="1500" width="2.5" style="38" customWidth="1"/>
    <col min="1501" max="1501" width="2.375" style="38" customWidth="1"/>
    <col min="1502" max="1502" width="2.5" style="38" customWidth="1"/>
    <col min="1503" max="1504" width="2.375" style="38" customWidth="1"/>
    <col min="1505" max="1507" width="2.5" style="38" customWidth="1"/>
    <col min="1508" max="1726" width="8.875" style="38"/>
    <col min="1727" max="1728" width="2.25" style="38" customWidth="1"/>
    <col min="1729" max="1729" width="4.375" style="38" customWidth="1"/>
    <col min="1730" max="1732" width="2.375" style="38" customWidth="1"/>
    <col min="1733" max="1734" width="2.5" style="38" customWidth="1"/>
    <col min="1735" max="1735" width="2.375" style="38" customWidth="1"/>
    <col min="1736" max="1738" width="2.5" style="38" customWidth="1"/>
    <col min="1739" max="1740" width="2.375" style="38" customWidth="1"/>
    <col min="1741" max="1743" width="2.5" style="38" customWidth="1"/>
    <col min="1744" max="1744" width="2.375" style="38" customWidth="1"/>
    <col min="1745" max="1746" width="2.5" style="38" customWidth="1"/>
    <col min="1747" max="1748" width="2.375" style="38" customWidth="1"/>
    <col min="1749" max="1750" width="2.5" style="38" customWidth="1"/>
    <col min="1751" max="1752" width="2.375" style="38" customWidth="1"/>
    <col min="1753" max="1754" width="2.5" style="38" customWidth="1"/>
    <col min="1755" max="1755" width="2.375" style="38" customWidth="1"/>
    <col min="1756" max="1756" width="2.5" style="38" customWidth="1"/>
    <col min="1757" max="1757" width="2.375" style="38" customWidth="1"/>
    <col min="1758" max="1758" width="2.5" style="38" customWidth="1"/>
    <col min="1759" max="1760" width="2.375" style="38" customWidth="1"/>
    <col min="1761" max="1763" width="2.5" style="38" customWidth="1"/>
    <col min="1764" max="1982" width="8.875" style="38"/>
    <col min="1983" max="1984" width="2.25" style="38" customWidth="1"/>
    <col min="1985" max="1985" width="4.375" style="38" customWidth="1"/>
    <col min="1986" max="1988" width="2.375" style="38" customWidth="1"/>
    <col min="1989" max="1990" width="2.5" style="38" customWidth="1"/>
    <col min="1991" max="1991" width="2.375" style="38" customWidth="1"/>
    <col min="1992" max="1994" width="2.5" style="38" customWidth="1"/>
    <col min="1995" max="1996" width="2.375" style="38" customWidth="1"/>
    <col min="1997" max="1999" width="2.5" style="38" customWidth="1"/>
    <col min="2000" max="2000" width="2.375" style="38" customWidth="1"/>
    <col min="2001" max="2002" width="2.5" style="38" customWidth="1"/>
    <col min="2003" max="2004" width="2.375" style="38" customWidth="1"/>
    <col min="2005" max="2006" width="2.5" style="38" customWidth="1"/>
    <col min="2007" max="2008" width="2.375" style="38" customWidth="1"/>
    <col min="2009" max="2010" width="2.5" style="38" customWidth="1"/>
    <col min="2011" max="2011" width="2.375" style="38" customWidth="1"/>
    <col min="2012" max="2012" width="2.5" style="38" customWidth="1"/>
    <col min="2013" max="2013" width="2.375" style="38" customWidth="1"/>
    <col min="2014" max="2014" width="2.5" style="38" customWidth="1"/>
    <col min="2015" max="2016" width="2.375" style="38" customWidth="1"/>
    <col min="2017" max="2019" width="2.5" style="38" customWidth="1"/>
    <col min="2020" max="2238" width="8.875" style="38"/>
    <col min="2239" max="2240" width="2.25" style="38" customWidth="1"/>
    <col min="2241" max="2241" width="4.375" style="38" customWidth="1"/>
    <col min="2242" max="2244" width="2.375" style="38" customWidth="1"/>
    <col min="2245" max="2246" width="2.5" style="38" customWidth="1"/>
    <col min="2247" max="2247" width="2.375" style="38" customWidth="1"/>
    <col min="2248" max="2250" width="2.5" style="38" customWidth="1"/>
    <col min="2251" max="2252" width="2.375" style="38" customWidth="1"/>
    <col min="2253" max="2255" width="2.5" style="38" customWidth="1"/>
    <col min="2256" max="2256" width="2.375" style="38" customWidth="1"/>
    <col min="2257" max="2258" width="2.5" style="38" customWidth="1"/>
    <col min="2259" max="2260" width="2.375" style="38" customWidth="1"/>
    <col min="2261" max="2262" width="2.5" style="38" customWidth="1"/>
    <col min="2263" max="2264" width="2.375" style="38" customWidth="1"/>
    <col min="2265" max="2266" width="2.5" style="38" customWidth="1"/>
    <col min="2267" max="2267" width="2.375" style="38" customWidth="1"/>
    <col min="2268" max="2268" width="2.5" style="38" customWidth="1"/>
    <col min="2269" max="2269" width="2.375" style="38" customWidth="1"/>
    <col min="2270" max="2270" width="2.5" style="38" customWidth="1"/>
    <col min="2271" max="2272" width="2.375" style="38" customWidth="1"/>
    <col min="2273" max="2275" width="2.5" style="38" customWidth="1"/>
    <col min="2276" max="2494" width="8.875" style="38"/>
    <col min="2495" max="2496" width="2.25" style="38" customWidth="1"/>
    <col min="2497" max="2497" width="4.375" style="38" customWidth="1"/>
    <col min="2498" max="2500" width="2.375" style="38" customWidth="1"/>
    <col min="2501" max="2502" width="2.5" style="38" customWidth="1"/>
    <col min="2503" max="2503" width="2.375" style="38" customWidth="1"/>
    <col min="2504" max="2506" width="2.5" style="38" customWidth="1"/>
    <col min="2507" max="2508" width="2.375" style="38" customWidth="1"/>
    <col min="2509" max="2511" width="2.5" style="38" customWidth="1"/>
    <col min="2512" max="2512" width="2.375" style="38" customWidth="1"/>
    <col min="2513" max="2514" width="2.5" style="38" customWidth="1"/>
    <col min="2515" max="2516" width="2.375" style="38" customWidth="1"/>
    <col min="2517" max="2518" width="2.5" style="38" customWidth="1"/>
    <col min="2519" max="2520" width="2.375" style="38" customWidth="1"/>
    <col min="2521" max="2522" width="2.5" style="38" customWidth="1"/>
    <col min="2523" max="2523" width="2.375" style="38" customWidth="1"/>
    <col min="2524" max="2524" width="2.5" style="38" customWidth="1"/>
    <col min="2525" max="2525" width="2.375" style="38" customWidth="1"/>
    <col min="2526" max="2526" width="2.5" style="38" customWidth="1"/>
    <col min="2527" max="2528" width="2.375" style="38" customWidth="1"/>
    <col min="2529" max="2531" width="2.5" style="38" customWidth="1"/>
    <col min="2532" max="2750" width="8.875" style="38"/>
    <col min="2751" max="2752" width="2.25" style="38" customWidth="1"/>
    <col min="2753" max="2753" width="4.375" style="38" customWidth="1"/>
    <col min="2754" max="2756" width="2.375" style="38" customWidth="1"/>
    <col min="2757" max="2758" width="2.5" style="38" customWidth="1"/>
    <col min="2759" max="2759" width="2.375" style="38" customWidth="1"/>
    <col min="2760" max="2762" width="2.5" style="38" customWidth="1"/>
    <col min="2763" max="2764" width="2.375" style="38" customWidth="1"/>
    <col min="2765" max="2767" width="2.5" style="38" customWidth="1"/>
    <col min="2768" max="2768" width="2.375" style="38" customWidth="1"/>
    <col min="2769" max="2770" width="2.5" style="38" customWidth="1"/>
    <col min="2771" max="2772" width="2.375" style="38" customWidth="1"/>
    <col min="2773" max="2774" width="2.5" style="38" customWidth="1"/>
    <col min="2775" max="2776" width="2.375" style="38" customWidth="1"/>
    <col min="2777" max="2778" width="2.5" style="38" customWidth="1"/>
    <col min="2779" max="2779" width="2.375" style="38" customWidth="1"/>
    <col min="2780" max="2780" width="2.5" style="38" customWidth="1"/>
    <col min="2781" max="2781" width="2.375" style="38" customWidth="1"/>
    <col min="2782" max="2782" width="2.5" style="38" customWidth="1"/>
    <col min="2783" max="2784" width="2.375" style="38" customWidth="1"/>
    <col min="2785" max="2787" width="2.5" style="38" customWidth="1"/>
    <col min="2788" max="3006" width="8.875" style="38"/>
    <col min="3007" max="3008" width="2.25" style="38" customWidth="1"/>
    <col min="3009" max="3009" width="4.375" style="38" customWidth="1"/>
    <col min="3010" max="3012" width="2.375" style="38" customWidth="1"/>
    <col min="3013" max="3014" width="2.5" style="38" customWidth="1"/>
    <col min="3015" max="3015" width="2.375" style="38" customWidth="1"/>
    <col min="3016" max="3018" width="2.5" style="38" customWidth="1"/>
    <col min="3019" max="3020" width="2.375" style="38" customWidth="1"/>
    <col min="3021" max="3023" width="2.5" style="38" customWidth="1"/>
    <col min="3024" max="3024" width="2.375" style="38" customWidth="1"/>
    <col min="3025" max="3026" width="2.5" style="38" customWidth="1"/>
    <col min="3027" max="3028" width="2.375" style="38" customWidth="1"/>
    <col min="3029" max="3030" width="2.5" style="38" customWidth="1"/>
    <col min="3031" max="3032" width="2.375" style="38" customWidth="1"/>
    <col min="3033" max="3034" width="2.5" style="38" customWidth="1"/>
    <col min="3035" max="3035" width="2.375" style="38" customWidth="1"/>
    <col min="3036" max="3036" width="2.5" style="38" customWidth="1"/>
    <col min="3037" max="3037" width="2.375" style="38" customWidth="1"/>
    <col min="3038" max="3038" width="2.5" style="38" customWidth="1"/>
    <col min="3039" max="3040" width="2.375" style="38" customWidth="1"/>
    <col min="3041" max="3043" width="2.5" style="38" customWidth="1"/>
    <col min="3044" max="3262" width="8.875" style="38"/>
    <col min="3263" max="3264" width="2.25" style="38" customWidth="1"/>
    <col min="3265" max="3265" width="4.375" style="38" customWidth="1"/>
    <col min="3266" max="3268" width="2.375" style="38" customWidth="1"/>
    <col min="3269" max="3270" width="2.5" style="38" customWidth="1"/>
    <col min="3271" max="3271" width="2.375" style="38" customWidth="1"/>
    <col min="3272" max="3274" width="2.5" style="38" customWidth="1"/>
    <col min="3275" max="3276" width="2.375" style="38" customWidth="1"/>
    <col min="3277" max="3279" width="2.5" style="38" customWidth="1"/>
    <col min="3280" max="3280" width="2.375" style="38" customWidth="1"/>
    <col min="3281" max="3282" width="2.5" style="38" customWidth="1"/>
    <col min="3283" max="3284" width="2.375" style="38" customWidth="1"/>
    <col min="3285" max="3286" width="2.5" style="38" customWidth="1"/>
    <col min="3287" max="3288" width="2.375" style="38" customWidth="1"/>
    <col min="3289" max="3290" width="2.5" style="38" customWidth="1"/>
    <col min="3291" max="3291" width="2.375" style="38" customWidth="1"/>
    <col min="3292" max="3292" width="2.5" style="38" customWidth="1"/>
    <col min="3293" max="3293" width="2.375" style="38" customWidth="1"/>
    <col min="3294" max="3294" width="2.5" style="38" customWidth="1"/>
    <col min="3295" max="3296" width="2.375" style="38" customWidth="1"/>
    <col min="3297" max="3299" width="2.5" style="38" customWidth="1"/>
    <col min="3300" max="3518" width="8.875" style="38"/>
    <col min="3519" max="3520" width="2.25" style="38" customWidth="1"/>
    <col min="3521" max="3521" width="4.375" style="38" customWidth="1"/>
    <col min="3522" max="3524" width="2.375" style="38" customWidth="1"/>
    <col min="3525" max="3526" width="2.5" style="38" customWidth="1"/>
    <col min="3527" max="3527" width="2.375" style="38" customWidth="1"/>
    <col min="3528" max="3530" width="2.5" style="38" customWidth="1"/>
    <col min="3531" max="3532" width="2.375" style="38" customWidth="1"/>
    <col min="3533" max="3535" width="2.5" style="38" customWidth="1"/>
    <col min="3536" max="3536" width="2.375" style="38" customWidth="1"/>
    <col min="3537" max="3538" width="2.5" style="38" customWidth="1"/>
    <col min="3539" max="3540" width="2.375" style="38" customWidth="1"/>
    <col min="3541" max="3542" width="2.5" style="38" customWidth="1"/>
    <col min="3543" max="3544" width="2.375" style="38" customWidth="1"/>
    <col min="3545" max="3546" width="2.5" style="38" customWidth="1"/>
    <col min="3547" max="3547" width="2.375" style="38" customWidth="1"/>
    <col min="3548" max="3548" width="2.5" style="38" customWidth="1"/>
    <col min="3549" max="3549" width="2.375" style="38" customWidth="1"/>
    <col min="3550" max="3550" width="2.5" style="38" customWidth="1"/>
    <col min="3551" max="3552" width="2.375" style="38" customWidth="1"/>
    <col min="3553" max="3555" width="2.5" style="38" customWidth="1"/>
    <col min="3556" max="3774" width="8.875" style="38"/>
    <col min="3775" max="3776" width="2.25" style="38" customWidth="1"/>
    <col min="3777" max="3777" width="4.375" style="38" customWidth="1"/>
    <col min="3778" max="3780" width="2.375" style="38" customWidth="1"/>
    <col min="3781" max="3782" width="2.5" style="38" customWidth="1"/>
    <col min="3783" max="3783" width="2.375" style="38" customWidth="1"/>
    <col min="3784" max="3786" width="2.5" style="38" customWidth="1"/>
    <col min="3787" max="3788" width="2.375" style="38" customWidth="1"/>
    <col min="3789" max="3791" width="2.5" style="38" customWidth="1"/>
    <col min="3792" max="3792" width="2.375" style="38" customWidth="1"/>
    <col min="3793" max="3794" width="2.5" style="38" customWidth="1"/>
    <col min="3795" max="3796" width="2.375" style="38" customWidth="1"/>
    <col min="3797" max="3798" width="2.5" style="38" customWidth="1"/>
    <col min="3799" max="3800" width="2.375" style="38" customWidth="1"/>
    <col min="3801" max="3802" width="2.5" style="38" customWidth="1"/>
    <col min="3803" max="3803" width="2.375" style="38" customWidth="1"/>
    <col min="3804" max="3804" width="2.5" style="38" customWidth="1"/>
    <col min="3805" max="3805" width="2.375" style="38" customWidth="1"/>
    <col min="3806" max="3806" width="2.5" style="38" customWidth="1"/>
    <col min="3807" max="3808" width="2.375" style="38" customWidth="1"/>
    <col min="3809" max="3811" width="2.5" style="38" customWidth="1"/>
    <col min="3812" max="4030" width="8.875" style="38"/>
    <col min="4031" max="4032" width="2.25" style="38" customWidth="1"/>
    <col min="4033" max="4033" width="4.375" style="38" customWidth="1"/>
    <col min="4034" max="4036" width="2.375" style="38" customWidth="1"/>
    <col min="4037" max="4038" width="2.5" style="38" customWidth="1"/>
    <col min="4039" max="4039" width="2.375" style="38" customWidth="1"/>
    <col min="4040" max="4042" width="2.5" style="38" customWidth="1"/>
    <col min="4043" max="4044" width="2.375" style="38" customWidth="1"/>
    <col min="4045" max="4047" width="2.5" style="38" customWidth="1"/>
    <col min="4048" max="4048" width="2.375" style="38" customWidth="1"/>
    <col min="4049" max="4050" width="2.5" style="38" customWidth="1"/>
    <col min="4051" max="4052" width="2.375" style="38" customWidth="1"/>
    <col min="4053" max="4054" width="2.5" style="38" customWidth="1"/>
    <col min="4055" max="4056" width="2.375" style="38" customWidth="1"/>
    <col min="4057" max="4058" width="2.5" style="38" customWidth="1"/>
    <col min="4059" max="4059" width="2.375" style="38" customWidth="1"/>
    <col min="4060" max="4060" width="2.5" style="38" customWidth="1"/>
    <col min="4061" max="4061" width="2.375" style="38" customWidth="1"/>
    <col min="4062" max="4062" width="2.5" style="38" customWidth="1"/>
    <col min="4063" max="4064" width="2.375" style="38" customWidth="1"/>
    <col min="4065" max="4067" width="2.5" style="38" customWidth="1"/>
    <col min="4068" max="4286" width="8.875" style="38"/>
    <col min="4287" max="4288" width="2.25" style="38" customWidth="1"/>
    <col min="4289" max="4289" width="4.375" style="38" customWidth="1"/>
    <col min="4290" max="4292" width="2.375" style="38" customWidth="1"/>
    <col min="4293" max="4294" width="2.5" style="38" customWidth="1"/>
    <col min="4295" max="4295" width="2.375" style="38" customWidth="1"/>
    <col min="4296" max="4298" width="2.5" style="38" customWidth="1"/>
    <col min="4299" max="4300" width="2.375" style="38" customWidth="1"/>
    <col min="4301" max="4303" width="2.5" style="38" customWidth="1"/>
    <col min="4304" max="4304" width="2.375" style="38" customWidth="1"/>
    <col min="4305" max="4306" width="2.5" style="38" customWidth="1"/>
    <col min="4307" max="4308" width="2.375" style="38" customWidth="1"/>
    <col min="4309" max="4310" width="2.5" style="38" customWidth="1"/>
    <col min="4311" max="4312" width="2.375" style="38" customWidth="1"/>
    <col min="4313" max="4314" width="2.5" style="38" customWidth="1"/>
    <col min="4315" max="4315" width="2.375" style="38" customWidth="1"/>
    <col min="4316" max="4316" width="2.5" style="38" customWidth="1"/>
    <col min="4317" max="4317" width="2.375" style="38" customWidth="1"/>
    <col min="4318" max="4318" width="2.5" style="38" customWidth="1"/>
    <col min="4319" max="4320" width="2.375" style="38" customWidth="1"/>
    <col min="4321" max="4323" width="2.5" style="38" customWidth="1"/>
    <col min="4324" max="4542" width="8.875" style="38"/>
    <col min="4543" max="4544" width="2.25" style="38" customWidth="1"/>
    <col min="4545" max="4545" width="4.375" style="38" customWidth="1"/>
    <col min="4546" max="4548" width="2.375" style="38" customWidth="1"/>
    <col min="4549" max="4550" width="2.5" style="38" customWidth="1"/>
    <col min="4551" max="4551" width="2.375" style="38" customWidth="1"/>
    <col min="4552" max="4554" width="2.5" style="38" customWidth="1"/>
    <col min="4555" max="4556" width="2.375" style="38" customWidth="1"/>
    <col min="4557" max="4559" width="2.5" style="38" customWidth="1"/>
    <col min="4560" max="4560" width="2.375" style="38" customWidth="1"/>
    <col min="4561" max="4562" width="2.5" style="38" customWidth="1"/>
    <col min="4563" max="4564" width="2.375" style="38" customWidth="1"/>
    <col min="4565" max="4566" width="2.5" style="38" customWidth="1"/>
    <col min="4567" max="4568" width="2.375" style="38" customWidth="1"/>
    <col min="4569" max="4570" width="2.5" style="38" customWidth="1"/>
    <col min="4571" max="4571" width="2.375" style="38" customWidth="1"/>
    <col min="4572" max="4572" width="2.5" style="38" customWidth="1"/>
    <col min="4573" max="4573" width="2.375" style="38" customWidth="1"/>
    <col min="4574" max="4574" width="2.5" style="38" customWidth="1"/>
    <col min="4575" max="4576" width="2.375" style="38" customWidth="1"/>
    <col min="4577" max="4579" width="2.5" style="38" customWidth="1"/>
    <col min="4580" max="4798" width="8.875" style="38"/>
    <col min="4799" max="4800" width="2.25" style="38" customWidth="1"/>
    <col min="4801" max="4801" width="4.375" style="38" customWidth="1"/>
    <col min="4802" max="4804" width="2.375" style="38" customWidth="1"/>
    <col min="4805" max="4806" width="2.5" style="38" customWidth="1"/>
    <col min="4807" max="4807" width="2.375" style="38" customWidth="1"/>
    <col min="4808" max="4810" width="2.5" style="38" customWidth="1"/>
    <col min="4811" max="4812" width="2.375" style="38" customWidth="1"/>
    <col min="4813" max="4815" width="2.5" style="38" customWidth="1"/>
    <col min="4816" max="4816" width="2.375" style="38" customWidth="1"/>
    <col min="4817" max="4818" width="2.5" style="38" customWidth="1"/>
    <col min="4819" max="4820" width="2.375" style="38" customWidth="1"/>
    <col min="4821" max="4822" width="2.5" style="38" customWidth="1"/>
    <col min="4823" max="4824" width="2.375" style="38" customWidth="1"/>
    <col min="4825" max="4826" width="2.5" style="38" customWidth="1"/>
    <col min="4827" max="4827" width="2.375" style="38" customWidth="1"/>
    <col min="4828" max="4828" width="2.5" style="38" customWidth="1"/>
    <col min="4829" max="4829" width="2.375" style="38" customWidth="1"/>
    <col min="4830" max="4830" width="2.5" style="38" customWidth="1"/>
    <col min="4831" max="4832" width="2.375" style="38" customWidth="1"/>
    <col min="4833" max="4835" width="2.5" style="38" customWidth="1"/>
    <col min="4836" max="5054" width="8.875" style="38"/>
    <col min="5055" max="5056" width="2.25" style="38" customWidth="1"/>
    <col min="5057" max="5057" width="4.375" style="38" customWidth="1"/>
    <col min="5058" max="5060" width="2.375" style="38" customWidth="1"/>
    <col min="5061" max="5062" width="2.5" style="38" customWidth="1"/>
    <col min="5063" max="5063" width="2.375" style="38" customWidth="1"/>
    <col min="5064" max="5066" width="2.5" style="38" customWidth="1"/>
    <col min="5067" max="5068" width="2.375" style="38" customWidth="1"/>
    <col min="5069" max="5071" width="2.5" style="38" customWidth="1"/>
    <col min="5072" max="5072" width="2.375" style="38" customWidth="1"/>
    <col min="5073" max="5074" width="2.5" style="38" customWidth="1"/>
    <col min="5075" max="5076" width="2.375" style="38" customWidth="1"/>
    <col min="5077" max="5078" width="2.5" style="38" customWidth="1"/>
    <col min="5079" max="5080" width="2.375" style="38" customWidth="1"/>
    <col min="5081" max="5082" width="2.5" style="38" customWidth="1"/>
    <col min="5083" max="5083" width="2.375" style="38" customWidth="1"/>
    <col min="5084" max="5084" width="2.5" style="38" customWidth="1"/>
    <col min="5085" max="5085" width="2.375" style="38" customWidth="1"/>
    <col min="5086" max="5086" width="2.5" style="38" customWidth="1"/>
    <col min="5087" max="5088" width="2.375" style="38" customWidth="1"/>
    <col min="5089" max="5091" width="2.5" style="38" customWidth="1"/>
    <col min="5092" max="5310" width="8.875" style="38"/>
    <col min="5311" max="5312" width="2.25" style="38" customWidth="1"/>
    <col min="5313" max="5313" width="4.375" style="38" customWidth="1"/>
    <col min="5314" max="5316" width="2.375" style="38" customWidth="1"/>
    <col min="5317" max="5318" width="2.5" style="38" customWidth="1"/>
    <col min="5319" max="5319" width="2.375" style="38" customWidth="1"/>
    <col min="5320" max="5322" width="2.5" style="38" customWidth="1"/>
    <col min="5323" max="5324" width="2.375" style="38" customWidth="1"/>
    <col min="5325" max="5327" width="2.5" style="38" customWidth="1"/>
    <col min="5328" max="5328" width="2.375" style="38" customWidth="1"/>
    <col min="5329" max="5330" width="2.5" style="38" customWidth="1"/>
    <col min="5331" max="5332" width="2.375" style="38" customWidth="1"/>
    <col min="5333" max="5334" width="2.5" style="38" customWidth="1"/>
    <col min="5335" max="5336" width="2.375" style="38" customWidth="1"/>
    <col min="5337" max="5338" width="2.5" style="38" customWidth="1"/>
    <col min="5339" max="5339" width="2.375" style="38" customWidth="1"/>
    <col min="5340" max="5340" width="2.5" style="38" customWidth="1"/>
    <col min="5341" max="5341" width="2.375" style="38" customWidth="1"/>
    <col min="5342" max="5342" width="2.5" style="38" customWidth="1"/>
    <col min="5343" max="5344" width="2.375" style="38" customWidth="1"/>
    <col min="5345" max="5347" width="2.5" style="38" customWidth="1"/>
    <col min="5348" max="5566" width="8.875" style="38"/>
    <col min="5567" max="5568" width="2.25" style="38" customWidth="1"/>
    <col min="5569" max="5569" width="4.375" style="38" customWidth="1"/>
    <col min="5570" max="5572" width="2.375" style="38" customWidth="1"/>
    <col min="5573" max="5574" width="2.5" style="38" customWidth="1"/>
    <col min="5575" max="5575" width="2.375" style="38" customWidth="1"/>
    <col min="5576" max="5578" width="2.5" style="38" customWidth="1"/>
    <col min="5579" max="5580" width="2.375" style="38" customWidth="1"/>
    <col min="5581" max="5583" width="2.5" style="38" customWidth="1"/>
    <col min="5584" max="5584" width="2.375" style="38" customWidth="1"/>
    <col min="5585" max="5586" width="2.5" style="38" customWidth="1"/>
    <col min="5587" max="5588" width="2.375" style="38" customWidth="1"/>
    <col min="5589" max="5590" width="2.5" style="38" customWidth="1"/>
    <col min="5591" max="5592" width="2.375" style="38" customWidth="1"/>
    <col min="5593" max="5594" width="2.5" style="38" customWidth="1"/>
    <col min="5595" max="5595" width="2.375" style="38" customWidth="1"/>
    <col min="5596" max="5596" width="2.5" style="38" customWidth="1"/>
    <col min="5597" max="5597" width="2.375" style="38" customWidth="1"/>
    <col min="5598" max="5598" width="2.5" style="38" customWidth="1"/>
    <col min="5599" max="5600" width="2.375" style="38" customWidth="1"/>
    <col min="5601" max="5603" width="2.5" style="38" customWidth="1"/>
    <col min="5604" max="5822" width="8.875" style="38"/>
    <col min="5823" max="5824" width="2.25" style="38" customWidth="1"/>
    <col min="5825" max="5825" width="4.375" style="38" customWidth="1"/>
    <col min="5826" max="5828" width="2.375" style="38" customWidth="1"/>
    <col min="5829" max="5830" width="2.5" style="38" customWidth="1"/>
    <col min="5831" max="5831" width="2.375" style="38" customWidth="1"/>
    <col min="5832" max="5834" width="2.5" style="38" customWidth="1"/>
    <col min="5835" max="5836" width="2.375" style="38" customWidth="1"/>
    <col min="5837" max="5839" width="2.5" style="38" customWidth="1"/>
    <col min="5840" max="5840" width="2.375" style="38" customWidth="1"/>
    <col min="5841" max="5842" width="2.5" style="38" customWidth="1"/>
    <col min="5843" max="5844" width="2.375" style="38" customWidth="1"/>
    <col min="5845" max="5846" width="2.5" style="38" customWidth="1"/>
    <col min="5847" max="5848" width="2.375" style="38" customWidth="1"/>
    <col min="5849" max="5850" width="2.5" style="38" customWidth="1"/>
    <col min="5851" max="5851" width="2.375" style="38" customWidth="1"/>
    <col min="5852" max="5852" width="2.5" style="38" customWidth="1"/>
    <col min="5853" max="5853" width="2.375" style="38" customWidth="1"/>
    <col min="5854" max="5854" width="2.5" style="38" customWidth="1"/>
    <col min="5855" max="5856" width="2.375" style="38" customWidth="1"/>
    <col min="5857" max="5859" width="2.5" style="38" customWidth="1"/>
    <col min="5860" max="6078" width="8.875" style="38"/>
    <col min="6079" max="6080" width="2.25" style="38" customWidth="1"/>
    <col min="6081" max="6081" width="4.375" style="38" customWidth="1"/>
    <col min="6082" max="6084" width="2.375" style="38" customWidth="1"/>
    <col min="6085" max="6086" width="2.5" style="38" customWidth="1"/>
    <col min="6087" max="6087" width="2.375" style="38" customWidth="1"/>
    <col min="6088" max="6090" width="2.5" style="38" customWidth="1"/>
    <col min="6091" max="6092" width="2.375" style="38" customWidth="1"/>
    <col min="6093" max="6095" width="2.5" style="38" customWidth="1"/>
    <col min="6096" max="6096" width="2.375" style="38" customWidth="1"/>
    <col min="6097" max="6098" width="2.5" style="38" customWidth="1"/>
    <col min="6099" max="6100" width="2.375" style="38" customWidth="1"/>
    <col min="6101" max="6102" width="2.5" style="38" customWidth="1"/>
    <col min="6103" max="6104" width="2.375" style="38" customWidth="1"/>
    <col min="6105" max="6106" width="2.5" style="38" customWidth="1"/>
    <col min="6107" max="6107" width="2.375" style="38" customWidth="1"/>
    <col min="6108" max="6108" width="2.5" style="38" customWidth="1"/>
    <col min="6109" max="6109" width="2.375" style="38" customWidth="1"/>
    <col min="6110" max="6110" width="2.5" style="38" customWidth="1"/>
    <col min="6111" max="6112" width="2.375" style="38" customWidth="1"/>
    <col min="6113" max="6115" width="2.5" style="38" customWidth="1"/>
    <col min="6116" max="6334" width="8.875" style="38"/>
    <col min="6335" max="6336" width="2.25" style="38" customWidth="1"/>
    <col min="6337" max="6337" width="4.375" style="38" customWidth="1"/>
    <col min="6338" max="6340" width="2.375" style="38" customWidth="1"/>
    <col min="6341" max="6342" width="2.5" style="38" customWidth="1"/>
    <col min="6343" max="6343" width="2.375" style="38" customWidth="1"/>
    <col min="6344" max="6346" width="2.5" style="38" customWidth="1"/>
    <col min="6347" max="6348" width="2.375" style="38" customWidth="1"/>
    <col min="6349" max="6351" width="2.5" style="38" customWidth="1"/>
    <col min="6352" max="6352" width="2.375" style="38" customWidth="1"/>
    <col min="6353" max="6354" width="2.5" style="38" customWidth="1"/>
    <col min="6355" max="6356" width="2.375" style="38" customWidth="1"/>
    <col min="6357" max="6358" width="2.5" style="38" customWidth="1"/>
    <col min="6359" max="6360" width="2.375" style="38" customWidth="1"/>
    <col min="6361" max="6362" width="2.5" style="38" customWidth="1"/>
    <col min="6363" max="6363" width="2.375" style="38" customWidth="1"/>
    <col min="6364" max="6364" width="2.5" style="38" customWidth="1"/>
    <col min="6365" max="6365" width="2.375" style="38" customWidth="1"/>
    <col min="6366" max="6366" width="2.5" style="38" customWidth="1"/>
    <col min="6367" max="6368" width="2.375" style="38" customWidth="1"/>
    <col min="6369" max="6371" width="2.5" style="38" customWidth="1"/>
    <col min="6372" max="6590" width="8.875" style="38"/>
    <col min="6591" max="6592" width="2.25" style="38" customWidth="1"/>
    <col min="6593" max="6593" width="4.375" style="38" customWidth="1"/>
    <col min="6594" max="6596" width="2.375" style="38" customWidth="1"/>
    <col min="6597" max="6598" width="2.5" style="38" customWidth="1"/>
    <col min="6599" max="6599" width="2.375" style="38" customWidth="1"/>
    <col min="6600" max="6602" width="2.5" style="38" customWidth="1"/>
    <col min="6603" max="6604" width="2.375" style="38" customWidth="1"/>
    <col min="6605" max="6607" width="2.5" style="38" customWidth="1"/>
    <col min="6608" max="6608" width="2.375" style="38" customWidth="1"/>
    <col min="6609" max="6610" width="2.5" style="38" customWidth="1"/>
    <col min="6611" max="6612" width="2.375" style="38" customWidth="1"/>
    <col min="6613" max="6614" width="2.5" style="38" customWidth="1"/>
    <col min="6615" max="6616" width="2.375" style="38" customWidth="1"/>
    <col min="6617" max="6618" width="2.5" style="38" customWidth="1"/>
    <col min="6619" max="6619" width="2.375" style="38" customWidth="1"/>
    <col min="6620" max="6620" width="2.5" style="38" customWidth="1"/>
    <col min="6621" max="6621" width="2.375" style="38" customWidth="1"/>
    <col min="6622" max="6622" width="2.5" style="38" customWidth="1"/>
    <col min="6623" max="6624" width="2.375" style="38" customWidth="1"/>
    <col min="6625" max="6627" width="2.5" style="38" customWidth="1"/>
    <col min="6628" max="6846" width="8.875" style="38"/>
    <col min="6847" max="6848" width="2.25" style="38" customWidth="1"/>
    <col min="6849" max="6849" width="4.375" style="38" customWidth="1"/>
    <col min="6850" max="6852" width="2.375" style="38" customWidth="1"/>
    <col min="6853" max="6854" width="2.5" style="38" customWidth="1"/>
    <col min="6855" max="6855" width="2.375" style="38" customWidth="1"/>
    <col min="6856" max="6858" width="2.5" style="38" customWidth="1"/>
    <col min="6859" max="6860" width="2.375" style="38" customWidth="1"/>
    <col min="6861" max="6863" width="2.5" style="38" customWidth="1"/>
    <col min="6864" max="6864" width="2.375" style="38" customWidth="1"/>
    <col min="6865" max="6866" width="2.5" style="38" customWidth="1"/>
    <col min="6867" max="6868" width="2.375" style="38" customWidth="1"/>
    <col min="6869" max="6870" width="2.5" style="38" customWidth="1"/>
    <col min="6871" max="6872" width="2.375" style="38" customWidth="1"/>
    <col min="6873" max="6874" width="2.5" style="38" customWidth="1"/>
    <col min="6875" max="6875" width="2.375" style="38" customWidth="1"/>
    <col min="6876" max="6876" width="2.5" style="38" customWidth="1"/>
    <col min="6877" max="6877" width="2.375" style="38" customWidth="1"/>
    <col min="6878" max="6878" width="2.5" style="38" customWidth="1"/>
    <col min="6879" max="6880" width="2.375" style="38" customWidth="1"/>
    <col min="6881" max="6883" width="2.5" style="38" customWidth="1"/>
    <col min="6884" max="7102" width="8.875" style="38"/>
    <col min="7103" max="7104" width="2.25" style="38" customWidth="1"/>
    <col min="7105" max="7105" width="4.375" style="38" customWidth="1"/>
    <col min="7106" max="7108" width="2.375" style="38" customWidth="1"/>
    <col min="7109" max="7110" width="2.5" style="38" customWidth="1"/>
    <col min="7111" max="7111" width="2.375" style="38" customWidth="1"/>
    <col min="7112" max="7114" width="2.5" style="38" customWidth="1"/>
    <col min="7115" max="7116" width="2.375" style="38" customWidth="1"/>
    <col min="7117" max="7119" width="2.5" style="38" customWidth="1"/>
    <col min="7120" max="7120" width="2.375" style="38" customWidth="1"/>
    <col min="7121" max="7122" width="2.5" style="38" customWidth="1"/>
    <col min="7123" max="7124" width="2.375" style="38" customWidth="1"/>
    <col min="7125" max="7126" width="2.5" style="38" customWidth="1"/>
    <col min="7127" max="7128" width="2.375" style="38" customWidth="1"/>
    <col min="7129" max="7130" width="2.5" style="38" customWidth="1"/>
    <col min="7131" max="7131" width="2.375" style="38" customWidth="1"/>
    <col min="7132" max="7132" width="2.5" style="38" customWidth="1"/>
    <col min="7133" max="7133" width="2.375" style="38" customWidth="1"/>
    <col min="7134" max="7134" width="2.5" style="38" customWidth="1"/>
    <col min="7135" max="7136" width="2.375" style="38" customWidth="1"/>
    <col min="7137" max="7139" width="2.5" style="38" customWidth="1"/>
    <col min="7140" max="7358" width="8.875" style="38"/>
    <col min="7359" max="7360" width="2.25" style="38" customWidth="1"/>
    <col min="7361" max="7361" width="4.375" style="38" customWidth="1"/>
    <col min="7362" max="7364" width="2.375" style="38" customWidth="1"/>
    <col min="7365" max="7366" width="2.5" style="38" customWidth="1"/>
    <col min="7367" max="7367" width="2.375" style="38" customWidth="1"/>
    <col min="7368" max="7370" width="2.5" style="38" customWidth="1"/>
    <col min="7371" max="7372" width="2.375" style="38" customWidth="1"/>
    <col min="7373" max="7375" width="2.5" style="38" customWidth="1"/>
    <col min="7376" max="7376" width="2.375" style="38" customWidth="1"/>
    <col min="7377" max="7378" width="2.5" style="38" customWidth="1"/>
    <col min="7379" max="7380" width="2.375" style="38" customWidth="1"/>
    <col min="7381" max="7382" width="2.5" style="38" customWidth="1"/>
    <col min="7383" max="7384" width="2.375" style="38" customWidth="1"/>
    <col min="7385" max="7386" width="2.5" style="38" customWidth="1"/>
    <col min="7387" max="7387" width="2.375" style="38" customWidth="1"/>
    <col min="7388" max="7388" width="2.5" style="38" customWidth="1"/>
    <col min="7389" max="7389" width="2.375" style="38" customWidth="1"/>
    <col min="7390" max="7390" width="2.5" style="38" customWidth="1"/>
    <col min="7391" max="7392" width="2.375" style="38" customWidth="1"/>
    <col min="7393" max="7395" width="2.5" style="38" customWidth="1"/>
    <col min="7396" max="7614" width="8.875" style="38"/>
    <col min="7615" max="7616" width="2.25" style="38" customWidth="1"/>
    <col min="7617" max="7617" width="4.375" style="38" customWidth="1"/>
    <col min="7618" max="7620" width="2.375" style="38" customWidth="1"/>
    <col min="7621" max="7622" width="2.5" style="38" customWidth="1"/>
    <col min="7623" max="7623" width="2.375" style="38" customWidth="1"/>
    <col min="7624" max="7626" width="2.5" style="38" customWidth="1"/>
    <col min="7627" max="7628" width="2.375" style="38" customWidth="1"/>
    <col min="7629" max="7631" width="2.5" style="38" customWidth="1"/>
    <col min="7632" max="7632" width="2.375" style="38" customWidth="1"/>
    <col min="7633" max="7634" width="2.5" style="38" customWidth="1"/>
    <col min="7635" max="7636" width="2.375" style="38" customWidth="1"/>
    <col min="7637" max="7638" width="2.5" style="38" customWidth="1"/>
    <col min="7639" max="7640" width="2.375" style="38" customWidth="1"/>
    <col min="7641" max="7642" width="2.5" style="38" customWidth="1"/>
    <col min="7643" max="7643" width="2.375" style="38" customWidth="1"/>
    <col min="7644" max="7644" width="2.5" style="38" customWidth="1"/>
    <col min="7645" max="7645" width="2.375" style="38" customWidth="1"/>
    <col min="7646" max="7646" width="2.5" style="38" customWidth="1"/>
    <col min="7647" max="7648" width="2.375" style="38" customWidth="1"/>
    <col min="7649" max="7651" width="2.5" style="38" customWidth="1"/>
    <col min="7652" max="7870" width="8.875" style="38"/>
    <col min="7871" max="7872" width="2.25" style="38" customWidth="1"/>
    <col min="7873" max="7873" width="4.375" style="38" customWidth="1"/>
    <col min="7874" max="7876" width="2.375" style="38" customWidth="1"/>
    <col min="7877" max="7878" width="2.5" style="38" customWidth="1"/>
    <col min="7879" max="7879" width="2.375" style="38" customWidth="1"/>
    <col min="7880" max="7882" width="2.5" style="38" customWidth="1"/>
    <col min="7883" max="7884" width="2.375" style="38" customWidth="1"/>
    <col min="7885" max="7887" width="2.5" style="38" customWidth="1"/>
    <col min="7888" max="7888" width="2.375" style="38" customWidth="1"/>
    <col min="7889" max="7890" width="2.5" style="38" customWidth="1"/>
    <col min="7891" max="7892" width="2.375" style="38" customWidth="1"/>
    <col min="7893" max="7894" width="2.5" style="38" customWidth="1"/>
    <col min="7895" max="7896" width="2.375" style="38" customWidth="1"/>
    <col min="7897" max="7898" width="2.5" style="38" customWidth="1"/>
    <col min="7899" max="7899" width="2.375" style="38" customWidth="1"/>
    <col min="7900" max="7900" width="2.5" style="38" customWidth="1"/>
    <col min="7901" max="7901" width="2.375" style="38" customWidth="1"/>
    <col min="7902" max="7902" width="2.5" style="38" customWidth="1"/>
    <col min="7903" max="7904" width="2.375" style="38" customWidth="1"/>
    <col min="7905" max="7907" width="2.5" style="38" customWidth="1"/>
    <col min="7908" max="8126" width="8.875" style="38"/>
    <col min="8127" max="8128" width="2.25" style="38" customWidth="1"/>
    <col min="8129" max="8129" width="4.375" style="38" customWidth="1"/>
    <col min="8130" max="8132" width="2.375" style="38" customWidth="1"/>
    <col min="8133" max="8134" width="2.5" style="38" customWidth="1"/>
    <col min="8135" max="8135" width="2.375" style="38" customWidth="1"/>
    <col min="8136" max="8138" width="2.5" style="38" customWidth="1"/>
    <col min="8139" max="8140" width="2.375" style="38" customWidth="1"/>
    <col min="8141" max="8143" width="2.5" style="38" customWidth="1"/>
    <col min="8144" max="8144" width="2.375" style="38" customWidth="1"/>
    <col min="8145" max="8146" width="2.5" style="38" customWidth="1"/>
    <col min="8147" max="8148" width="2.375" style="38" customWidth="1"/>
    <col min="8149" max="8150" width="2.5" style="38" customWidth="1"/>
    <col min="8151" max="8152" width="2.375" style="38" customWidth="1"/>
    <col min="8153" max="8154" width="2.5" style="38" customWidth="1"/>
    <col min="8155" max="8155" width="2.375" style="38" customWidth="1"/>
    <col min="8156" max="8156" width="2.5" style="38" customWidth="1"/>
    <col min="8157" max="8157" width="2.375" style="38" customWidth="1"/>
    <col min="8158" max="8158" width="2.5" style="38" customWidth="1"/>
    <col min="8159" max="8160" width="2.375" style="38" customWidth="1"/>
    <col min="8161" max="8163" width="2.5" style="38" customWidth="1"/>
    <col min="8164" max="8382" width="8.875" style="38"/>
    <col min="8383" max="8384" width="2.25" style="38" customWidth="1"/>
    <col min="8385" max="8385" width="4.375" style="38" customWidth="1"/>
    <col min="8386" max="8388" width="2.375" style="38" customWidth="1"/>
    <col min="8389" max="8390" width="2.5" style="38" customWidth="1"/>
    <col min="8391" max="8391" width="2.375" style="38" customWidth="1"/>
    <col min="8392" max="8394" width="2.5" style="38" customWidth="1"/>
    <col min="8395" max="8396" width="2.375" style="38" customWidth="1"/>
    <col min="8397" max="8399" width="2.5" style="38" customWidth="1"/>
    <col min="8400" max="8400" width="2.375" style="38" customWidth="1"/>
    <col min="8401" max="8402" width="2.5" style="38" customWidth="1"/>
    <col min="8403" max="8404" width="2.375" style="38" customWidth="1"/>
    <col min="8405" max="8406" width="2.5" style="38" customWidth="1"/>
    <col min="8407" max="8408" width="2.375" style="38" customWidth="1"/>
    <col min="8409" max="8410" width="2.5" style="38" customWidth="1"/>
    <col min="8411" max="8411" width="2.375" style="38" customWidth="1"/>
    <col min="8412" max="8412" width="2.5" style="38" customWidth="1"/>
    <col min="8413" max="8413" width="2.375" style="38" customWidth="1"/>
    <col min="8414" max="8414" width="2.5" style="38" customWidth="1"/>
    <col min="8415" max="8416" width="2.375" style="38" customWidth="1"/>
    <col min="8417" max="8419" width="2.5" style="38" customWidth="1"/>
    <col min="8420" max="8638" width="8.875" style="38"/>
    <col min="8639" max="8640" width="2.25" style="38" customWidth="1"/>
    <col min="8641" max="8641" width="4.375" style="38" customWidth="1"/>
    <col min="8642" max="8644" width="2.375" style="38" customWidth="1"/>
    <col min="8645" max="8646" width="2.5" style="38" customWidth="1"/>
    <col min="8647" max="8647" width="2.375" style="38" customWidth="1"/>
    <col min="8648" max="8650" width="2.5" style="38" customWidth="1"/>
    <col min="8651" max="8652" width="2.375" style="38" customWidth="1"/>
    <col min="8653" max="8655" width="2.5" style="38" customWidth="1"/>
    <col min="8656" max="8656" width="2.375" style="38" customWidth="1"/>
    <col min="8657" max="8658" width="2.5" style="38" customWidth="1"/>
    <col min="8659" max="8660" width="2.375" style="38" customWidth="1"/>
    <col min="8661" max="8662" width="2.5" style="38" customWidth="1"/>
    <col min="8663" max="8664" width="2.375" style="38" customWidth="1"/>
    <col min="8665" max="8666" width="2.5" style="38" customWidth="1"/>
    <col min="8667" max="8667" width="2.375" style="38" customWidth="1"/>
    <col min="8668" max="8668" width="2.5" style="38" customWidth="1"/>
    <col min="8669" max="8669" width="2.375" style="38" customWidth="1"/>
    <col min="8670" max="8670" width="2.5" style="38" customWidth="1"/>
    <col min="8671" max="8672" width="2.375" style="38" customWidth="1"/>
    <col min="8673" max="8675" width="2.5" style="38" customWidth="1"/>
    <col min="8676" max="8894" width="8.875" style="38"/>
    <col min="8895" max="8896" width="2.25" style="38" customWidth="1"/>
    <col min="8897" max="8897" width="4.375" style="38" customWidth="1"/>
    <col min="8898" max="8900" width="2.375" style="38" customWidth="1"/>
    <col min="8901" max="8902" width="2.5" style="38" customWidth="1"/>
    <col min="8903" max="8903" width="2.375" style="38" customWidth="1"/>
    <col min="8904" max="8906" width="2.5" style="38" customWidth="1"/>
    <col min="8907" max="8908" width="2.375" style="38" customWidth="1"/>
    <col min="8909" max="8911" width="2.5" style="38" customWidth="1"/>
    <col min="8912" max="8912" width="2.375" style="38" customWidth="1"/>
    <col min="8913" max="8914" width="2.5" style="38" customWidth="1"/>
    <col min="8915" max="8916" width="2.375" style="38" customWidth="1"/>
    <col min="8917" max="8918" width="2.5" style="38" customWidth="1"/>
    <col min="8919" max="8920" width="2.375" style="38" customWidth="1"/>
    <col min="8921" max="8922" width="2.5" style="38" customWidth="1"/>
    <col min="8923" max="8923" width="2.375" style="38" customWidth="1"/>
    <col min="8924" max="8924" width="2.5" style="38" customWidth="1"/>
    <col min="8925" max="8925" width="2.375" style="38" customWidth="1"/>
    <col min="8926" max="8926" width="2.5" style="38" customWidth="1"/>
    <col min="8927" max="8928" width="2.375" style="38" customWidth="1"/>
    <col min="8929" max="8931" width="2.5" style="38" customWidth="1"/>
    <col min="8932" max="9150" width="8.875" style="38"/>
    <col min="9151" max="9152" width="2.25" style="38" customWidth="1"/>
    <col min="9153" max="9153" width="4.375" style="38" customWidth="1"/>
    <col min="9154" max="9156" width="2.375" style="38" customWidth="1"/>
    <col min="9157" max="9158" width="2.5" style="38" customWidth="1"/>
    <col min="9159" max="9159" width="2.375" style="38" customWidth="1"/>
    <col min="9160" max="9162" width="2.5" style="38" customWidth="1"/>
    <col min="9163" max="9164" width="2.375" style="38" customWidth="1"/>
    <col min="9165" max="9167" width="2.5" style="38" customWidth="1"/>
    <col min="9168" max="9168" width="2.375" style="38" customWidth="1"/>
    <col min="9169" max="9170" width="2.5" style="38" customWidth="1"/>
    <col min="9171" max="9172" width="2.375" style="38" customWidth="1"/>
    <col min="9173" max="9174" width="2.5" style="38" customWidth="1"/>
    <col min="9175" max="9176" width="2.375" style="38" customWidth="1"/>
    <col min="9177" max="9178" width="2.5" style="38" customWidth="1"/>
    <col min="9179" max="9179" width="2.375" style="38" customWidth="1"/>
    <col min="9180" max="9180" width="2.5" style="38" customWidth="1"/>
    <col min="9181" max="9181" width="2.375" style="38" customWidth="1"/>
    <col min="9182" max="9182" width="2.5" style="38" customWidth="1"/>
    <col min="9183" max="9184" width="2.375" style="38" customWidth="1"/>
    <col min="9185" max="9187" width="2.5" style="38" customWidth="1"/>
    <col min="9188" max="9406" width="8.875" style="38"/>
    <col min="9407" max="9408" width="2.25" style="38" customWidth="1"/>
    <col min="9409" max="9409" width="4.375" style="38" customWidth="1"/>
    <col min="9410" max="9412" width="2.375" style="38" customWidth="1"/>
    <col min="9413" max="9414" width="2.5" style="38" customWidth="1"/>
    <col min="9415" max="9415" width="2.375" style="38" customWidth="1"/>
    <col min="9416" max="9418" width="2.5" style="38" customWidth="1"/>
    <col min="9419" max="9420" width="2.375" style="38" customWidth="1"/>
    <col min="9421" max="9423" width="2.5" style="38" customWidth="1"/>
    <col min="9424" max="9424" width="2.375" style="38" customWidth="1"/>
    <col min="9425" max="9426" width="2.5" style="38" customWidth="1"/>
    <col min="9427" max="9428" width="2.375" style="38" customWidth="1"/>
    <col min="9429" max="9430" width="2.5" style="38" customWidth="1"/>
    <col min="9431" max="9432" width="2.375" style="38" customWidth="1"/>
    <col min="9433" max="9434" width="2.5" style="38" customWidth="1"/>
    <col min="9435" max="9435" width="2.375" style="38" customWidth="1"/>
    <col min="9436" max="9436" width="2.5" style="38" customWidth="1"/>
    <col min="9437" max="9437" width="2.375" style="38" customWidth="1"/>
    <col min="9438" max="9438" width="2.5" style="38" customWidth="1"/>
    <col min="9439" max="9440" width="2.375" style="38" customWidth="1"/>
    <col min="9441" max="9443" width="2.5" style="38" customWidth="1"/>
    <col min="9444" max="9662" width="8.875" style="38"/>
    <col min="9663" max="9664" width="2.25" style="38" customWidth="1"/>
    <col min="9665" max="9665" width="4.375" style="38" customWidth="1"/>
    <col min="9666" max="9668" width="2.375" style="38" customWidth="1"/>
    <col min="9669" max="9670" width="2.5" style="38" customWidth="1"/>
    <col min="9671" max="9671" width="2.375" style="38" customWidth="1"/>
    <col min="9672" max="9674" width="2.5" style="38" customWidth="1"/>
    <col min="9675" max="9676" width="2.375" style="38" customWidth="1"/>
    <col min="9677" max="9679" width="2.5" style="38" customWidth="1"/>
    <col min="9680" max="9680" width="2.375" style="38" customWidth="1"/>
    <col min="9681" max="9682" width="2.5" style="38" customWidth="1"/>
    <col min="9683" max="9684" width="2.375" style="38" customWidth="1"/>
    <col min="9685" max="9686" width="2.5" style="38" customWidth="1"/>
    <col min="9687" max="9688" width="2.375" style="38" customWidth="1"/>
    <col min="9689" max="9690" width="2.5" style="38" customWidth="1"/>
    <col min="9691" max="9691" width="2.375" style="38" customWidth="1"/>
    <col min="9692" max="9692" width="2.5" style="38" customWidth="1"/>
    <col min="9693" max="9693" width="2.375" style="38" customWidth="1"/>
    <col min="9694" max="9694" width="2.5" style="38" customWidth="1"/>
    <col min="9695" max="9696" width="2.375" style="38" customWidth="1"/>
    <col min="9697" max="9699" width="2.5" style="38" customWidth="1"/>
    <col min="9700" max="9918" width="8.875" style="38"/>
    <col min="9919" max="9920" width="2.25" style="38" customWidth="1"/>
    <col min="9921" max="9921" width="4.375" style="38" customWidth="1"/>
    <col min="9922" max="9924" width="2.375" style="38" customWidth="1"/>
    <col min="9925" max="9926" width="2.5" style="38" customWidth="1"/>
    <col min="9927" max="9927" width="2.375" style="38" customWidth="1"/>
    <col min="9928" max="9930" width="2.5" style="38" customWidth="1"/>
    <col min="9931" max="9932" width="2.375" style="38" customWidth="1"/>
    <col min="9933" max="9935" width="2.5" style="38" customWidth="1"/>
    <col min="9936" max="9936" width="2.375" style="38" customWidth="1"/>
    <col min="9937" max="9938" width="2.5" style="38" customWidth="1"/>
    <col min="9939" max="9940" width="2.375" style="38" customWidth="1"/>
    <col min="9941" max="9942" width="2.5" style="38" customWidth="1"/>
    <col min="9943" max="9944" width="2.375" style="38" customWidth="1"/>
    <col min="9945" max="9946" width="2.5" style="38" customWidth="1"/>
    <col min="9947" max="9947" width="2.375" style="38" customWidth="1"/>
    <col min="9948" max="9948" width="2.5" style="38" customWidth="1"/>
    <col min="9949" max="9949" width="2.375" style="38" customWidth="1"/>
    <col min="9950" max="9950" width="2.5" style="38" customWidth="1"/>
    <col min="9951" max="9952" width="2.375" style="38" customWidth="1"/>
    <col min="9953" max="9955" width="2.5" style="38" customWidth="1"/>
    <col min="9956" max="10174" width="8.875" style="38"/>
    <col min="10175" max="10176" width="2.25" style="38" customWidth="1"/>
    <col min="10177" max="10177" width="4.375" style="38" customWidth="1"/>
    <col min="10178" max="10180" width="2.375" style="38" customWidth="1"/>
    <col min="10181" max="10182" width="2.5" style="38" customWidth="1"/>
    <col min="10183" max="10183" width="2.375" style="38" customWidth="1"/>
    <col min="10184" max="10186" width="2.5" style="38" customWidth="1"/>
    <col min="10187" max="10188" width="2.375" style="38" customWidth="1"/>
    <col min="10189" max="10191" width="2.5" style="38" customWidth="1"/>
    <col min="10192" max="10192" width="2.375" style="38" customWidth="1"/>
    <col min="10193" max="10194" width="2.5" style="38" customWidth="1"/>
    <col min="10195" max="10196" width="2.375" style="38" customWidth="1"/>
    <col min="10197" max="10198" width="2.5" style="38" customWidth="1"/>
    <col min="10199" max="10200" width="2.375" style="38" customWidth="1"/>
    <col min="10201" max="10202" width="2.5" style="38" customWidth="1"/>
    <col min="10203" max="10203" width="2.375" style="38" customWidth="1"/>
    <col min="10204" max="10204" width="2.5" style="38" customWidth="1"/>
    <col min="10205" max="10205" width="2.375" style="38" customWidth="1"/>
    <col min="10206" max="10206" width="2.5" style="38" customWidth="1"/>
    <col min="10207" max="10208" width="2.375" style="38" customWidth="1"/>
    <col min="10209" max="10211" width="2.5" style="38" customWidth="1"/>
    <col min="10212" max="10430" width="8.875" style="38"/>
    <col min="10431" max="10432" width="2.25" style="38" customWidth="1"/>
    <col min="10433" max="10433" width="4.375" style="38" customWidth="1"/>
    <col min="10434" max="10436" width="2.375" style="38" customWidth="1"/>
    <col min="10437" max="10438" width="2.5" style="38" customWidth="1"/>
    <col min="10439" max="10439" width="2.375" style="38" customWidth="1"/>
    <col min="10440" max="10442" width="2.5" style="38" customWidth="1"/>
    <col min="10443" max="10444" width="2.375" style="38" customWidth="1"/>
    <col min="10445" max="10447" width="2.5" style="38" customWidth="1"/>
    <col min="10448" max="10448" width="2.375" style="38" customWidth="1"/>
    <col min="10449" max="10450" width="2.5" style="38" customWidth="1"/>
    <col min="10451" max="10452" width="2.375" style="38" customWidth="1"/>
    <col min="10453" max="10454" width="2.5" style="38" customWidth="1"/>
    <col min="10455" max="10456" width="2.375" style="38" customWidth="1"/>
    <col min="10457" max="10458" width="2.5" style="38" customWidth="1"/>
    <col min="10459" max="10459" width="2.375" style="38" customWidth="1"/>
    <col min="10460" max="10460" width="2.5" style="38" customWidth="1"/>
    <col min="10461" max="10461" width="2.375" style="38" customWidth="1"/>
    <col min="10462" max="10462" width="2.5" style="38" customWidth="1"/>
    <col min="10463" max="10464" width="2.375" style="38" customWidth="1"/>
    <col min="10465" max="10467" width="2.5" style="38" customWidth="1"/>
    <col min="10468" max="10686" width="8.875" style="38"/>
    <col min="10687" max="10688" width="2.25" style="38" customWidth="1"/>
    <col min="10689" max="10689" width="4.375" style="38" customWidth="1"/>
    <col min="10690" max="10692" width="2.375" style="38" customWidth="1"/>
    <col min="10693" max="10694" width="2.5" style="38" customWidth="1"/>
    <col min="10695" max="10695" width="2.375" style="38" customWidth="1"/>
    <col min="10696" max="10698" width="2.5" style="38" customWidth="1"/>
    <col min="10699" max="10700" width="2.375" style="38" customWidth="1"/>
    <col min="10701" max="10703" width="2.5" style="38" customWidth="1"/>
    <col min="10704" max="10704" width="2.375" style="38" customWidth="1"/>
    <col min="10705" max="10706" width="2.5" style="38" customWidth="1"/>
    <col min="10707" max="10708" width="2.375" style="38" customWidth="1"/>
    <col min="10709" max="10710" width="2.5" style="38" customWidth="1"/>
    <col min="10711" max="10712" width="2.375" style="38" customWidth="1"/>
    <col min="10713" max="10714" width="2.5" style="38" customWidth="1"/>
    <col min="10715" max="10715" width="2.375" style="38" customWidth="1"/>
    <col min="10716" max="10716" width="2.5" style="38" customWidth="1"/>
    <col min="10717" max="10717" width="2.375" style="38" customWidth="1"/>
    <col min="10718" max="10718" width="2.5" style="38" customWidth="1"/>
    <col min="10719" max="10720" width="2.375" style="38" customWidth="1"/>
    <col min="10721" max="10723" width="2.5" style="38" customWidth="1"/>
    <col min="10724" max="10942" width="8.875" style="38"/>
    <col min="10943" max="10944" width="2.25" style="38" customWidth="1"/>
    <col min="10945" max="10945" width="4.375" style="38" customWidth="1"/>
    <col min="10946" max="10948" width="2.375" style="38" customWidth="1"/>
    <col min="10949" max="10950" width="2.5" style="38" customWidth="1"/>
    <col min="10951" max="10951" width="2.375" style="38" customWidth="1"/>
    <col min="10952" max="10954" width="2.5" style="38" customWidth="1"/>
    <col min="10955" max="10956" width="2.375" style="38" customWidth="1"/>
    <col min="10957" max="10959" width="2.5" style="38" customWidth="1"/>
    <col min="10960" max="10960" width="2.375" style="38" customWidth="1"/>
    <col min="10961" max="10962" width="2.5" style="38" customWidth="1"/>
    <col min="10963" max="10964" width="2.375" style="38" customWidth="1"/>
    <col min="10965" max="10966" width="2.5" style="38" customWidth="1"/>
    <col min="10967" max="10968" width="2.375" style="38" customWidth="1"/>
    <col min="10969" max="10970" width="2.5" style="38" customWidth="1"/>
    <col min="10971" max="10971" width="2.375" style="38" customWidth="1"/>
    <col min="10972" max="10972" width="2.5" style="38" customWidth="1"/>
    <col min="10973" max="10973" width="2.375" style="38" customWidth="1"/>
    <col min="10974" max="10974" width="2.5" style="38" customWidth="1"/>
    <col min="10975" max="10976" width="2.375" style="38" customWidth="1"/>
    <col min="10977" max="10979" width="2.5" style="38" customWidth="1"/>
    <col min="10980" max="11198" width="8.875" style="38"/>
    <col min="11199" max="11200" width="2.25" style="38" customWidth="1"/>
    <col min="11201" max="11201" width="4.375" style="38" customWidth="1"/>
    <col min="11202" max="11204" width="2.375" style="38" customWidth="1"/>
    <col min="11205" max="11206" width="2.5" style="38" customWidth="1"/>
    <col min="11207" max="11207" width="2.375" style="38" customWidth="1"/>
    <col min="11208" max="11210" width="2.5" style="38" customWidth="1"/>
    <col min="11211" max="11212" width="2.375" style="38" customWidth="1"/>
    <col min="11213" max="11215" width="2.5" style="38" customWidth="1"/>
    <col min="11216" max="11216" width="2.375" style="38" customWidth="1"/>
    <col min="11217" max="11218" width="2.5" style="38" customWidth="1"/>
    <col min="11219" max="11220" width="2.375" style="38" customWidth="1"/>
    <col min="11221" max="11222" width="2.5" style="38" customWidth="1"/>
    <col min="11223" max="11224" width="2.375" style="38" customWidth="1"/>
    <col min="11225" max="11226" width="2.5" style="38" customWidth="1"/>
    <col min="11227" max="11227" width="2.375" style="38" customWidth="1"/>
    <col min="11228" max="11228" width="2.5" style="38" customWidth="1"/>
    <col min="11229" max="11229" width="2.375" style="38" customWidth="1"/>
    <col min="11230" max="11230" width="2.5" style="38" customWidth="1"/>
    <col min="11231" max="11232" width="2.375" style="38" customWidth="1"/>
    <col min="11233" max="11235" width="2.5" style="38" customWidth="1"/>
    <col min="11236" max="11454" width="8.875" style="38"/>
    <col min="11455" max="11456" width="2.25" style="38" customWidth="1"/>
    <col min="11457" max="11457" width="4.375" style="38" customWidth="1"/>
    <col min="11458" max="11460" width="2.375" style="38" customWidth="1"/>
    <col min="11461" max="11462" width="2.5" style="38" customWidth="1"/>
    <col min="11463" max="11463" width="2.375" style="38" customWidth="1"/>
    <col min="11464" max="11466" width="2.5" style="38" customWidth="1"/>
    <col min="11467" max="11468" width="2.375" style="38" customWidth="1"/>
    <col min="11469" max="11471" width="2.5" style="38" customWidth="1"/>
    <col min="11472" max="11472" width="2.375" style="38" customWidth="1"/>
    <col min="11473" max="11474" width="2.5" style="38" customWidth="1"/>
    <col min="11475" max="11476" width="2.375" style="38" customWidth="1"/>
    <col min="11477" max="11478" width="2.5" style="38" customWidth="1"/>
    <col min="11479" max="11480" width="2.375" style="38" customWidth="1"/>
    <col min="11481" max="11482" width="2.5" style="38" customWidth="1"/>
    <col min="11483" max="11483" width="2.375" style="38" customWidth="1"/>
    <col min="11484" max="11484" width="2.5" style="38" customWidth="1"/>
    <col min="11485" max="11485" width="2.375" style="38" customWidth="1"/>
    <col min="11486" max="11486" width="2.5" style="38" customWidth="1"/>
    <col min="11487" max="11488" width="2.375" style="38" customWidth="1"/>
    <col min="11489" max="11491" width="2.5" style="38" customWidth="1"/>
    <col min="11492" max="11710" width="8.875" style="38"/>
    <col min="11711" max="11712" width="2.25" style="38" customWidth="1"/>
    <col min="11713" max="11713" width="4.375" style="38" customWidth="1"/>
    <col min="11714" max="11716" width="2.375" style="38" customWidth="1"/>
    <col min="11717" max="11718" width="2.5" style="38" customWidth="1"/>
    <col min="11719" max="11719" width="2.375" style="38" customWidth="1"/>
    <col min="11720" max="11722" width="2.5" style="38" customWidth="1"/>
    <col min="11723" max="11724" width="2.375" style="38" customWidth="1"/>
    <col min="11725" max="11727" width="2.5" style="38" customWidth="1"/>
    <col min="11728" max="11728" width="2.375" style="38" customWidth="1"/>
    <col min="11729" max="11730" width="2.5" style="38" customWidth="1"/>
    <col min="11731" max="11732" width="2.375" style="38" customWidth="1"/>
    <col min="11733" max="11734" width="2.5" style="38" customWidth="1"/>
    <col min="11735" max="11736" width="2.375" style="38" customWidth="1"/>
    <col min="11737" max="11738" width="2.5" style="38" customWidth="1"/>
    <col min="11739" max="11739" width="2.375" style="38" customWidth="1"/>
    <col min="11740" max="11740" width="2.5" style="38" customWidth="1"/>
    <col min="11741" max="11741" width="2.375" style="38" customWidth="1"/>
    <col min="11742" max="11742" width="2.5" style="38" customWidth="1"/>
    <col min="11743" max="11744" width="2.375" style="38" customWidth="1"/>
    <col min="11745" max="11747" width="2.5" style="38" customWidth="1"/>
    <col min="11748" max="11966" width="8.875" style="38"/>
    <col min="11967" max="11968" width="2.25" style="38" customWidth="1"/>
    <col min="11969" max="11969" width="4.375" style="38" customWidth="1"/>
    <col min="11970" max="11972" width="2.375" style="38" customWidth="1"/>
    <col min="11973" max="11974" width="2.5" style="38" customWidth="1"/>
    <col min="11975" max="11975" width="2.375" style="38" customWidth="1"/>
    <col min="11976" max="11978" width="2.5" style="38" customWidth="1"/>
    <col min="11979" max="11980" width="2.375" style="38" customWidth="1"/>
    <col min="11981" max="11983" width="2.5" style="38" customWidth="1"/>
    <col min="11984" max="11984" width="2.375" style="38" customWidth="1"/>
    <col min="11985" max="11986" width="2.5" style="38" customWidth="1"/>
    <col min="11987" max="11988" width="2.375" style="38" customWidth="1"/>
    <col min="11989" max="11990" width="2.5" style="38" customWidth="1"/>
    <col min="11991" max="11992" width="2.375" style="38" customWidth="1"/>
    <col min="11993" max="11994" width="2.5" style="38" customWidth="1"/>
    <col min="11995" max="11995" width="2.375" style="38" customWidth="1"/>
    <col min="11996" max="11996" width="2.5" style="38" customWidth="1"/>
    <col min="11997" max="11997" width="2.375" style="38" customWidth="1"/>
    <col min="11998" max="11998" width="2.5" style="38" customWidth="1"/>
    <col min="11999" max="12000" width="2.375" style="38" customWidth="1"/>
    <col min="12001" max="12003" width="2.5" style="38" customWidth="1"/>
    <col min="12004" max="12222" width="8.875" style="38"/>
    <col min="12223" max="12224" width="2.25" style="38" customWidth="1"/>
    <col min="12225" max="12225" width="4.375" style="38" customWidth="1"/>
    <col min="12226" max="12228" width="2.375" style="38" customWidth="1"/>
    <col min="12229" max="12230" width="2.5" style="38" customWidth="1"/>
    <col min="12231" max="12231" width="2.375" style="38" customWidth="1"/>
    <col min="12232" max="12234" width="2.5" style="38" customWidth="1"/>
    <col min="12235" max="12236" width="2.375" style="38" customWidth="1"/>
    <col min="12237" max="12239" width="2.5" style="38" customWidth="1"/>
    <col min="12240" max="12240" width="2.375" style="38" customWidth="1"/>
    <col min="12241" max="12242" width="2.5" style="38" customWidth="1"/>
    <col min="12243" max="12244" width="2.375" style="38" customWidth="1"/>
    <col min="12245" max="12246" width="2.5" style="38" customWidth="1"/>
    <col min="12247" max="12248" width="2.375" style="38" customWidth="1"/>
    <col min="12249" max="12250" width="2.5" style="38" customWidth="1"/>
    <col min="12251" max="12251" width="2.375" style="38" customWidth="1"/>
    <col min="12252" max="12252" width="2.5" style="38" customWidth="1"/>
    <col min="12253" max="12253" width="2.375" style="38" customWidth="1"/>
    <col min="12254" max="12254" width="2.5" style="38" customWidth="1"/>
    <col min="12255" max="12256" width="2.375" style="38" customWidth="1"/>
    <col min="12257" max="12259" width="2.5" style="38" customWidth="1"/>
    <col min="12260" max="12478" width="8.875" style="38"/>
    <col min="12479" max="12480" width="2.25" style="38" customWidth="1"/>
    <col min="12481" max="12481" width="4.375" style="38" customWidth="1"/>
    <col min="12482" max="12484" width="2.375" style="38" customWidth="1"/>
    <col min="12485" max="12486" width="2.5" style="38" customWidth="1"/>
    <col min="12487" max="12487" width="2.375" style="38" customWidth="1"/>
    <col min="12488" max="12490" width="2.5" style="38" customWidth="1"/>
    <col min="12491" max="12492" width="2.375" style="38" customWidth="1"/>
    <col min="12493" max="12495" width="2.5" style="38" customWidth="1"/>
    <col min="12496" max="12496" width="2.375" style="38" customWidth="1"/>
    <col min="12497" max="12498" width="2.5" style="38" customWidth="1"/>
    <col min="12499" max="12500" width="2.375" style="38" customWidth="1"/>
    <col min="12501" max="12502" width="2.5" style="38" customWidth="1"/>
    <col min="12503" max="12504" width="2.375" style="38" customWidth="1"/>
    <col min="12505" max="12506" width="2.5" style="38" customWidth="1"/>
    <col min="12507" max="12507" width="2.375" style="38" customWidth="1"/>
    <col min="12508" max="12508" width="2.5" style="38" customWidth="1"/>
    <col min="12509" max="12509" width="2.375" style="38" customWidth="1"/>
    <col min="12510" max="12510" width="2.5" style="38" customWidth="1"/>
    <col min="12511" max="12512" width="2.375" style="38" customWidth="1"/>
    <col min="12513" max="12515" width="2.5" style="38" customWidth="1"/>
    <col min="12516" max="12734" width="8.875" style="38"/>
    <col min="12735" max="12736" width="2.25" style="38" customWidth="1"/>
    <col min="12737" max="12737" width="4.375" style="38" customWidth="1"/>
    <col min="12738" max="12740" width="2.375" style="38" customWidth="1"/>
    <col min="12741" max="12742" width="2.5" style="38" customWidth="1"/>
    <col min="12743" max="12743" width="2.375" style="38" customWidth="1"/>
    <col min="12744" max="12746" width="2.5" style="38" customWidth="1"/>
    <col min="12747" max="12748" width="2.375" style="38" customWidth="1"/>
    <col min="12749" max="12751" width="2.5" style="38" customWidth="1"/>
    <col min="12752" max="12752" width="2.375" style="38" customWidth="1"/>
    <col min="12753" max="12754" width="2.5" style="38" customWidth="1"/>
    <col min="12755" max="12756" width="2.375" style="38" customWidth="1"/>
    <col min="12757" max="12758" width="2.5" style="38" customWidth="1"/>
    <col min="12759" max="12760" width="2.375" style="38" customWidth="1"/>
    <col min="12761" max="12762" width="2.5" style="38" customWidth="1"/>
    <col min="12763" max="12763" width="2.375" style="38" customWidth="1"/>
    <col min="12764" max="12764" width="2.5" style="38" customWidth="1"/>
    <col min="12765" max="12765" width="2.375" style="38" customWidth="1"/>
    <col min="12766" max="12766" width="2.5" style="38" customWidth="1"/>
    <col min="12767" max="12768" width="2.375" style="38" customWidth="1"/>
    <col min="12769" max="12771" width="2.5" style="38" customWidth="1"/>
    <col min="12772" max="12990" width="8.875" style="38"/>
    <col min="12991" max="12992" width="2.25" style="38" customWidth="1"/>
    <col min="12993" max="12993" width="4.375" style="38" customWidth="1"/>
    <col min="12994" max="12996" width="2.375" style="38" customWidth="1"/>
    <col min="12997" max="12998" width="2.5" style="38" customWidth="1"/>
    <col min="12999" max="12999" width="2.375" style="38" customWidth="1"/>
    <col min="13000" max="13002" width="2.5" style="38" customWidth="1"/>
    <col min="13003" max="13004" width="2.375" style="38" customWidth="1"/>
    <col min="13005" max="13007" width="2.5" style="38" customWidth="1"/>
    <col min="13008" max="13008" width="2.375" style="38" customWidth="1"/>
    <col min="13009" max="13010" width="2.5" style="38" customWidth="1"/>
    <col min="13011" max="13012" width="2.375" style="38" customWidth="1"/>
    <col min="13013" max="13014" width="2.5" style="38" customWidth="1"/>
    <col min="13015" max="13016" width="2.375" style="38" customWidth="1"/>
    <col min="13017" max="13018" width="2.5" style="38" customWidth="1"/>
    <col min="13019" max="13019" width="2.375" style="38" customWidth="1"/>
    <col min="13020" max="13020" width="2.5" style="38" customWidth="1"/>
    <col min="13021" max="13021" width="2.375" style="38" customWidth="1"/>
    <col min="13022" max="13022" width="2.5" style="38" customWidth="1"/>
    <col min="13023" max="13024" width="2.375" style="38" customWidth="1"/>
    <col min="13025" max="13027" width="2.5" style="38" customWidth="1"/>
    <col min="13028" max="13246" width="8.875" style="38"/>
    <col min="13247" max="13248" width="2.25" style="38" customWidth="1"/>
    <col min="13249" max="13249" width="4.375" style="38" customWidth="1"/>
    <col min="13250" max="13252" width="2.375" style="38" customWidth="1"/>
    <col min="13253" max="13254" width="2.5" style="38" customWidth="1"/>
    <col min="13255" max="13255" width="2.375" style="38" customWidth="1"/>
    <col min="13256" max="13258" width="2.5" style="38" customWidth="1"/>
    <col min="13259" max="13260" width="2.375" style="38" customWidth="1"/>
    <col min="13261" max="13263" width="2.5" style="38" customWidth="1"/>
    <col min="13264" max="13264" width="2.375" style="38" customWidth="1"/>
    <col min="13265" max="13266" width="2.5" style="38" customWidth="1"/>
    <col min="13267" max="13268" width="2.375" style="38" customWidth="1"/>
    <col min="13269" max="13270" width="2.5" style="38" customWidth="1"/>
    <col min="13271" max="13272" width="2.375" style="38" customWidth="1"/>
    <col min="13273" max="13274" width="2.5" style="38" customWidth="1"/>
    <col min="13275" max="13275" width="2.375" style="38" customWidth="1"/>
    <col min="13276" max="13276" width="2.5" style="38" customWidth="1"/>
    <col min="13277" max="13277" width="2.375" style="38" customWidth="1"/>
    <col min="13278" max="13278" width="2.5" style="38" customWidth="1"/>
    <col min="13279" max="13280" width="2.375" style="38" customWidth="1"/>
    <col min="13281" max="13283" width="2.5" style="38" customWidth="1"/>
    <col min="13284" max="13502" width="8.875" style="38"/>
    <col min="13503" max="13504" width="2.25" style="38" customWidth="1"/>
    <col min="13505" max="13505" width="4.375" style="38" customWidth="1"/>
    <col min="13506" max="13508" width="2.375" style="38" customWidth="1"/>
    <col min="13509" max="13510" width="2.5" style="38" customWidth="1"/>
    <col min="13511" max="13511" width="2.375" style="38" customWidth="1"/>
    <col min="13512" max="13514" width="2.5" style="38" customWidth="1"/>
    <col min="13515" max="13516" width="2.375" style="38" customWidth="1"/>
    <col min="13517" max="13519" width="2.5" style="38" customWidth="1"/>
    <col min="13520" max="13520" width="2.375" style="38" customWidth="1"/>
    <col min="13521" max="13522" width="2.5" style="38" customWidth="1"/>
    <col min="13523" max="13524" width="2.375" style="38" customWidth="1"/>
    <col min="13525" max="13526" width="2.5" style="38" customWidth="1"/>
    <col min="13527" max="13528" width="2.375" style="38" customWidth="1"/>
    <col min="13529" max="13530" width="2.5" style="38" customWidth="1"/>
    <col min="13531" max="13531" width="2.375" style="38" customWidth="1"/>
    <col min="13532" max="13532" width="2.5" style="38" customWidth="1"/>
    <col min="13533" max="13533" width="2.375" style="38" customWidth="1"/>
    <col min="13534" max="13534" width="2.5" style="38" customWidth="1"/>
    <col min="13535" max="13536" width="2.375" style="38" customWidth="1"/>
    <col min="13537" max="13539" width="2.5" style="38" customWidth="1"/>
    <col min="13540" max="13758" width="8.875" style="38"/>
    <col min="13759" max="13760" width="2.25" style="38" customWidth="1"/>
    <col min="13761" max="13761" width="4.375" style="38" customWidth="1"/>
    <col min="13762" max="13764" width="2.375" style="38" customWidth="1"/>
    <col min="13765" max="13766" width="2.5" style="38" customWidth="1"/>
    <col min="13767" max="13767" width="2.375" style="38" customWidth="1"/>
    <col min="13768" max="13770" width="2.5" style="38" customWidth="1"/>
    <col min="13771" max="13772" width="2.375" style="38" customWidth="1"/>
    <col min="13773" max="13775" width="2.5" style="38" customWidth="1"/>
    <col min="13776" max="13776" width="2.375" style="38" customWidth="1"/>
    <col min="13777" max="13778" width="2.5" style="38" customWidth="1"/>
    <col min="13779" max="13780" width="2.375" style="38" customWidth="1"/>
    <col min="13781" max="13782" width="2.5" style="38" customWidth="1"/>
    <col min="13783" max="13784" width="2.375" style="38" customWidth="1"/>
    <col min="13785" max="13786" width="2.5" style="38" customWidth="1"/>
    <col min="13787" max="13787" width="2.375" style="38" customWidth="1"/>
    <col min="13788" max="13788" width="2.5" style="38" customWidth="1"/>
    <col min="13789" max="13789" width="2.375" style="38" customWidth="1"/>
    <col min="13790" max="13790" width="2.5" style="38" customWidth="1"/>
    <col min="13791" max="13792" width="2.375" style="38" customWidth="1"/>
    <col min="13793" max="13795" width="2.5" style="38" customWidth="1"/>
    <col min="13796" max="14014" width="8.875" style="38"/>
    <col min="14015" max="14016" width="2.25" style="38" customWidth="1"/>
    <col min="14017" max="14017" width="4.375" style="38" customWidth="1"/>
    <col min="14018" max="14020" width="2.375" style="38" customWidth="1"/>
    <col min="14021" max="14022" width="2.5" style="38" customWidth="1"/>
    <col min="14023" max="14023" width="2.375" style="38" customWidth="1"/>
    <col min="14024" max="14026" width="2.5" style="38" customWidth="1"/>
    <col min="14027" max="14028" width="2.375" style="38" customWidth="1"/>
    <col min="14029" max="14031" width="2.5" style="38" customWidth="1"/>
    <col min="14032" max="14032" width="2.375" style="38" customWidth="1"/>
    <col min="14033" max="14034" width="2.5" style="38" customWidth="1"/>
    <col min="14035" max="14036" width="2.375" style="38" customWidth="1"/>
    <col min="14037" max="14038" width="2.5" style="38" customWidth="1"/>
    <col min="14039" max="14040" width="2.375" style="38" customWidth="1"/>
    <col min="14041" max="14042" width="2.5" style="38" customWidth="1"/>
    <col min="14043" max="14043" width="2.375" style="38" customWidth="1"/>
    <col min="14044" max="14044" width="2.5" style="38" customWidth="1"/>
    <col min="14045" max="14045" width="2.375" style="38" customWidth="1"/>
    <col min="14046" max="14046" width="2.5" style="38" customWidth="1"/>
    <col min="14047" max="14048" width="2.375" style="38" customWidth="1"/>
    <col min="14049" max="14051" width="2.5" style="38" customWidth="1"/>
    <col min="14052" max="14270" width="8.875" style="38"/>
    <col min="14271" max="14272" width="2.25" style="38" customWidth="1"/>
    <col min="14273" max="14273" width="4.375" style="38" customWidth="1"/>
    <col min="14274" max="14276" width="2.375" style="38" customWidth="1"/>
    <col min="14277" max="14278" width="2.5" style="38" customWidth="1"/>
    <col min="14279" max="14279" width="2.375" style="38" customWidth="1"/>
    <col min="14280" max="14282" width="2.5" style="38" customWidth="1"/>
    <col min="14283" max="14284" width="2.375" style="38" customWidth="1"/>
    <col min="14285" max="14287" width="2.5" style="38" customWidth="1"/>
    <col min="14288" max="14288" width="2.375" style="38" customWidth="1"/>
    <col min="14289" max="14290" width="2.5" style="38" customWidth="1"/>
    <col min="14291" max="14292" width="2.375" style="38" customWidth="1"/>
    <col min="14293" max="14294" width="2.5" style="38" customWidth="1"/>
    <col min="14295" max="14296" width="2.375" style="38" customWidth="1"/>
    <col min="14297" max="14298" width="2.5" style="38" customWidth="1"/>
    <col min="14299" max="14299" width="2.375" style="38" customWidth="1"/>
    <col min="14300" max="14300" width="2.5" style="38" customWidth="1"/>
    <col min="14301" max="14301" width="2.375" style="38" customWidth="1"/>
    <col min="14302" max="14302" width="2.5" style="38" customWidth="1"/>
    <col min="14303" max="14304" width="2.375" style="38" customWidth="1"/>
    <col min="14305" max="14307" width="2.5" style="38" customWidth="1"/>
    <col min="14308" max="14526" width="8.875" style="38"/>
    <col min="14527" max="14528" width="2.25" style="38" customWidth="1"/>
    <col min="14529" max="14529" width="4.375" style="38" customWidth="1"/>
    <col min="14530" max="14532" width="2.375" style="38" customWidth="1"/>
    <col min="14533" max="14534" width="2.5" style="38" customWidth="1"/>
    <col min="14535" max="14535" width="2.375" style="38" customWidth="1"/>
    <col min="14536" max="14538" width="2.5" style="38" customWidth="1"/>
    <col min="14539" max="14540" width="2.375" style="38" customWidth="1"/>
    <col min="14541" max="14543" width="2.5" style="38" customWidth="1"/>
    <col min="14544" max="14544" width="2.375" style="38" customWidth="1"/>
    <col min="14545" max="14546" width="2.5" style="38" customWidth="1"/>
    <col min="14547" max="14548" width="2.375" style="38" customWidth="1"/>
    <col min="14549" max="14550" width="2.5" style="38" customWidth="1"/>
    <col min="14551" max="14552" width="2.375" style="38" customWidth="1"/>
    <col min="14553" max="14554" width="2.5" style="38" customWidth="1"/>
    <col min="14555" max="14555" width="2.375" style="38" customWidth="1"/>
    <col min="14556" max="14556" width="2.5" style="38" customWidth="1"/>
    <col min="14557" max="14557" width="2.375" style="38" customWidth="1"/>
    <col min="14558" max="14558" width="2.5" style="38" customWidth="1"/>
    <col min="14559" max="14560" width="2.375" style="38" customWidth="1"/>
    <col min="14561" max="14563" width="2.5" style="38" customWidth="1"/>
    <col min="14564" max="14782" width="8.875" style="38"/>
    <col min="14783" max="14784" width="2.25" style="38" customWidth="1"/>
    <col min="14785" max="14785" width="4.375" style="38" customWidth="1"/>
    <col min="14786" max="14788" width="2.375" style="38" customWidth="1"/>
    <col min="14789" max="14790" width="2.5" style="38" customWidth="1"/>
    <col min="14791" max="14791" width="2.375" style="38" customWidth="1"/>
    <col min="14792" max="14794" width="2.5" style="38" customWidth="1"/>
    <col min="14795" max="14796" width="2.375" style="38" customWidth="1"/>
    <col min="14797" max="14799" width="2.5" style="38" customWidth="1"/>
    <col min="14800" max="14800" width="2.375" style="38" customWidth="1"/>
    <col min="14801" max="14802" width="2.5" style="38" customWidth="1"/>
    <col min="14803" max="14804" width="2.375" style="38" customWidth="1"/>
    <col min="14805" max="14806" width="2.5" style="38" customWidth="1"/>
    <col min="14807" max="14808" width="2.375" style="38" customWidth="1"/>
    <col min="14809" max="14810" width="2.5" style="38" customWidth="1"/>
    <col min="14811" max="14811" width="2.375" style="38" customWidth="1"/>
    <col min="14812" max="14812" width="2.5" style="38" customWidth="1"/>
    <col min="14813" max="14813" width="2.375" style="38" customWidth="1"/>
    <col min="14814" max="14814" width="2.5" style="38" customWidth="1"/>
    <col min="14815" max="14816" width="2.375" style="38" customWidth="1"/>
    <col min="14817" max="14819" width="2.5" style="38" customWidth="1"/>
    <col min="14820" max="15038" width="8.875" style="38"/>
    <col min="15039" max="15040" width="2.25" style="38" customWidth="1"/>
    <col min="15041" max="15041" width="4.375" style="38" customWidth="1"/>
    <col min="15042" max="15044" width="2.375" style="38" customWidth="1"/>
    <col min="15045" max="15046" width="2.5" style="38" customWidth="1"/>
    <col min="15047" max="15047" width="2.375" style="38" customWidth="1"/>
    <col min="15048" max="15050" width="2.5" style="38" customWidth="1"/>
    <col min="15051" max="15052" width="2.375" style="38" customWidth="1"/>
    <col min="15053" max="15055" width="2.5" style="38" customWidth="1"/>
    <col min="15056" max="15056" width="2.375" style="38" customWidth="1"/>
    <col min="15057" max="15058" width="2.5" style="38" customWidth="1"/>
    <col min="15059" max="15060" width="2.375" style="38" customWidth="1"/>
    <col min="15061" max="15062" width="2.5" style="38" customWidth="1"/>
    <col min="15063" max="15064" width="2.375" style="38" customWidth="1"/>
    <col min="15065" max="15066" width="2.5" style="38" customWidth="1"/>
    <col min="15067" max="15067" width="2.375" style="38" customWidth="1"/>
    <col min="15068" max="15068" width="2.5" style="38" customWidth="1"/>
    <col min="15069" max="15069" width="2.375" style="38" customWidth="1"/>
    <col min="15070" max="15070" width="2.5" style="38" customWidth="1"/>
    <col min="15071" max="15072" width="2.375" style="38" customWidth="1"/>
    <col min="15073" max="15075" width="2.5" style="38" customWidth="1"/>
    <col min="15076" max="15294" width="8.875" style="38"/>
    <col min="15295" max="15296" width="2.25" style="38" customWidth="1"/>
    <col min="15297" max="15297" width="4.375" style="38" customWidth="1"/>
    <col min="15298" max="15300" width="2.375" style="38" customWidth="1"/>
    <col min="15301" max="15302" width="2.5" style="38" customWidth="1"/>
    <col min="15303" max="15303" width="2.375" style="38" customWidth="1"/>
    <col min="15304" max="15306" width="2.5" style="38" customWidth="1"/>
    <col min="15307" max="15308" width="2.375" style="38" customWidth="1"/>
    <col min="15309" max="15311" width="2.5" style="38" customWidth="1"/>
    <col min="15312" max="15312" width="2.375" style="38" customWidth="1"/>
    <col min="15313" max="15314" width="2.5" style="38" customWidth="1"/>
    <col min="15315" max="15316" width="2.375" style="38" customWidth="1"/>
    <col min="15317" max="15318" width="2.5" style="38" customWidth="1"/>
    <col min="15319" max="15320" width="2.375" style="38" customWidth="1"/>
    <col min="15321" max="15322" width="2.5" style="38" customWidth="1"/>
    <col min="15323" max="15323" width="2.375" style="38" customWidth="1"/>
    <col min="15324" max="15324" width="2.5" style="38" customWidth="1"/>
    <col min="15325" max="15325" width="2.375" style="38" customWidth="1"/>
    <col min="15326" max="15326" width="2.5" style="38" customWidth="1"/>
    <col min="15327" max="15328" width="2.375" style="38" customWidth="1"/>
    <col min="15329" max="15331" width="2.5" style="38" customWidth="1"/>
    <col min="15332" max="15550" width="8.875" style="38"/>
    <col min="15551" max="15552" width="2.25" style="38" customWidth="1"/>
    <col min="15553" max="15553" width="4.375" style="38" customWidth="1"/>
    <col min="15554" max="15556" width="2.375" style="38" customWidth="1"/>
    <col min="15557" max="15558" width="2.5" style="38" customWidth="1"/>
    <col min="15559" max="15559" width="2.375" style="38" customWidth="1"/>
    <col min="15560" max="15562" width="2.5" style="38" customWidth="1"/>
    <col min="15563" max="15564" width="2.375" style="38" customWidth="1"/>
    <col min="15565" max="15567" width="2.5" style="38" customWidth="1"/>
    <col min="15568" max="15568" width="2.375" style="38" customWidth="1"/>
    <col min="15569" max="15570" width="2.5" style="38" customWidth="1"/>
    <col min="15571" max="15572" width="2.375" style="38" customWidth="1"/>
    <col min="15573" max="15574" width="2.5" style="38" customWidth="1"/>
    <col min="15575" max="15576" width="2.375" style="38" customWidth="1"/>
    <col min="15577" max="15578" width="2.5" style="38" customWidth="1"/>
    <col min="15579" max="15579" width="2.375" style="38" customWidth="1"/>
    <col min="15580" max="15580" width="2.5" style="38" customWidth="1"/>
    <col min="15581" max="15581" width="2.375" style="38" customWidth="1"/>
    <col min="15582" max="15582" width="2.5" style="38" customWidth="1"/>
    <col min="15583" max="15584" width="2.375" style="38" customWidth="1"/>
    <col min="15585" max="15587" width="2.5" style="38" customWidth="1"/>
    <col min="15588" max="15806" width="8.875" style="38"/>
    <col min="15807" max="15808" width="2.25" style="38" customWidth="1"/>
    <col min="15809" max="15809" width="4.375" style="38" customWidth="1"/>
    <col min="15810" max="15812" width="2.375" style="38" customWidth="1"/>
    <col min="15813" max="15814" width="2.5" style="38" customWidth="1"/>
    <col min="15815" max="15815" width="2.375" style="38" customWidth="1"/>
    <col min="15816" max="15818" width="2.5" style="38" customWidth="1"/>
    <col min="15819" max="15820" width="2.375" style="38" customWidth="1"/>
    <col min="15821" max="15823" width="2.5" style="38" customWidth="1"/>
    <col min="15824" max="15824" width="2.375" style="38" customWidth="1"/>
    <col min="15825" max="15826" width="2.5" style="38" customWidth="1"/>
    <col min="15827" max="15828" width="2.375" style="38" customWidth="1"/>
    <col min="15829" max="15830" width="2.5" style="38" customWidth="1"/>
    <col min="15831" max="15832" width="2.375" style="38" customWidth="1"/>
    <col min="15833" max="15834" width="2.5" style="38" customWidth="1"/>
    <col min="15835" max="15835" width="2.375" style="38" customWidth="1"/>
    <col min="15836" max="15836" width="2.5" style="38" customWidth="1"/>
    <col min="15837" max="15837" width="2.375" style="38" customWidth="1"/>
    <col min="15838" max="15838" width="2.5" style="38" customWidth="1"/>
    <col min="15839" max="15840" width="2.375" style="38" customWidth="1"/>
    <col min="15841" max="15843" width="2.5" style="38" customWidth="1"/>
    <col min="15844" max="16062" width="8.875" style="38"/>
    <col min="16063" max="16064" width="2.25" style="38" customWidth="1"/>
    <col min="16065" max="16065" width="4.375" style="38" customWidth="1"/>
    <col min="16066" max="16068" width="2.375" style="38" customWidth="1"/>
    <col min="16069" max="16070" width="2.5" style="38" customWidth="1"/>
    <col min="16071" max="16071" width="2.375" style="38" customWidth="1"/>
    <col min="16072" max="16074" width="2.5" style="38" customWidth="1"/>
    <col min="16075" max="16076" width="2.375" style="38" customWidth="1"/>
    <col min="16077" max="16079" width="2.5" style="38" customWidth="1"/>
    <col min="16080" max="16080" width="2.375" style="38" customWidth="1"/>
    <col min="16081" max="16082" width="2.5" style="38" customWidth="1"/>
    <col min="16083" max="16084" width="2.375" style="38" customWidth="1"/>
    <col min="16085" max="16086" width="2.5" style="38" customWidth="1"/>
    <col min="16087" max="16088" width="2.375" style="38" customWidth="1"/>
    <col min="16089" max="16090" width="2.5" style="38" customWidth="1"/>
    <col min="16091" max="16091" width="2.375" style="38" customWidth="1"/>
    <col min="16092" max="16092" width="2.5" style="38" customWidth="1"/>
    <col min="16093" max="16093" width="2.375" style="38" customWidth="1"/>
    <col min="16094" max="16094" width="2.5" style="38" customWidth="1"/>
    <col min="16095" max="16096" width="2.375" style="38" customWidth="1"/>
    <col min="16097" max="16099" width="2.5" style="38" customWidth="1"/>
    <col min="16100" max="16344" width="8.875" style="38"/>
    <col min="16345" max="16384" width="9" style="38" customWidth="1"/>
  </cols>
  <sheetData>
    <row r="1" spans="1:20" s="187" customFormat="1" ht="17.25">
      <c r="A1" s="187" t="s">
        <v>258</v>
      </c>
    </row>
    <row r="2" spans="1:20" ht="17.25">
      <c r="B2" s="35" t="s">
        <v>369</v>
      </c>
      <c r="C2" s="2"/>
      <c r="D2" s="18"/>
      <c r="E2" s="18"/>
      <c r="F2" s="18"/>
      <c r="G2" s="2"/>
      <c r="H2" s="2"/>
      <c r="I2" s="2"/>
      <c r="J2" s="2"/>
    </row>
    <row r="3" spans="1:20">
      <c r="B3" s="4" t="s">
        <v>34</v>
      </c>
      <c r="C3" s="50"/>
      <c r="D3" s="18"/>
      <c r="E3" s="18"/>
      <c r="F3" s="18"/>
      <c r="G3" s="2"/>
      <c r="H3" s="2"/>
      <c r="I3" s="2"/>
      <c r="J3" s="2"/>
    </row>
    <row r="4" spans="1:20" s="3" customFormat="1" ht="14.25" thickBot="1">
      <c r="B4" s="41" t="s">
        <v>14</v>
      </c>
      <c r="C4" s="38"/>
      <c r="D4" s="38"/>
      <c r="E4" s="38"/>
      <c r="F4" s="38"/>
    </row>
    <row r="5" spans="1:20" s="43" customFormat="1" ht="12" customHeight="1">
      <c r="B5" s="339" t="s">
        <v>309</v>
      </c>
      <c r="C5" s="341" t="s">
        <v>307</v>
      </c>
      <c r="D5" s="332"/>
      <c r="E5" s="343" t="s">
        <v>306</v>
      </c>
      <c r="F5" s="334" t="s">
        <v>33</v>
      </c>
      <c r="G5" s="76"/>
      <c r="H5" s="76"/>
      <c r="I5" s="334" t="s">
        <v>32</v>
      </c>
      <c r="J5" s="220"/>
      <c r="K5" s="281"/>
      <c r="L5" s="332" t="s">
        <v>305</v>
      </c>
      <c r="M5" s="334" t="s">
        <v>304</v>
      </c>
      <c r="N5" s="219"/>
      <c r="O5" s="334" t="s">
        <v>303</v>
      </c>
      <c r="P5" s="76"/>
      <c r="Q5" s="336" t="s">
        <v>302</v>
      </c>
      <c r="R5" s="218"/>
    </row>
    <row r="6" spans="1:20" s="43" customFormat="1" ht="36" customHeight="1">
      <c r="B6" s="340"/>
      <c r="C6" s="342"/>
      <c r="D6" s="333"/>
      <c r="E6" s="344"/>
      <c r="F6" s="335"/>
      <c r="G6" s="119" t="s">
        <v>31</v>
      </c>
      <c r="H6" s="119" t="s">
        <v>30</v>
      </c>
      <c r="I6" s="335"/>
      <c r="J6" s="61" t="s">
        <v>301</v>
      </c>
      <c r="K6" s="119" t="s">
        <v>300</v>
      </c>
      <c r="L6" s="333"/>
      <c r="M6" s="335"/>
      <c r="N6" s="282" t="s">
        <v>299</v>
      </c>
      <c r="O6" s="335"/>
      <c r="P6" s="282" t="s">
        <v>299</v>
      </c>
      <c r="Q6" s="337"/>
      <c r="R6" s="218"/>
    </row>
    <row r="7" spans="1:20" s="43" customFormat="1" ht="18" customHeight="1">
      <c r="B7" s="338" t="s">
        <v>35</v>
      </c>
      <c r="C7" s="329" t="s">
        <v>5</v>
      </c>
      <c r="D7" s="319"/>
      <c r="E7" s="221">
        <v>2296</v>
      </c>
      <c r="F7" s="221">
        <v>697</v>
      </c>
      <c r="G7" s="221">
        <v>270</v>
      </c>
      <c r="H7" s="221">
        <v>273</v>
      </c>
      <c r="I7" s="221">
        <v>1599</v>
      </c>
      <c r="J7" s="221">
        <v>257</v>
      </c>
      <c r="K7" s="221">
        <v>1342</v>
      </c>
      <c r="L7" s="221">
        <v>2296</v>
      </c>
      <c r="M7" s="222">
        <v>497</v>
      </c>
      <c r="N7" s="223">
        <v>451</v>
      </c>
      <c r="O7" s="222">
        <v>507</v>
      </c>
      <c r="P7" s="222">
        <v>196</v>
      </c>
      <c r="Q7" s="224">
        <v>1292</v>
      </c>
      <c r="R7" s="50"/>
      <c r="S7" s="306"/>
      <c r="T7" s="306"/>
    </row>
    <row r="8" spans="1:20" s="43" customFormat="1" ht="18" customHeight="1">
      <c r="B8" s="330"/>
      <c r="C8" s="201"/>
      <c r="D8" s="200" t="s">
        <v>6</v>
      </c>
      <c r="E8" s="82">
        <v>1256</v>
      </c>
      <c r="F8" s="82">
        <v>405</v>
      </c>
      <c r="G8" s="82">
        <v>171</v>
      </c>
      <c r="H8" s="82">
        <v>169</v>
      </c>
      <c r="I8" s="82">
        <v>851</v>
      </c>
      <c r="J8" s="82">
        <v>122</v>
      </c>
      <c r="K8" s="82">
        <v>729</v>
      </c>
      <c r="L8" s="82">
        <v>1256</v>
      </c>
      <c r="M8" s="113">
        <v>277</v>
      </c>
      <c r="N8" s="82">
        <v>252</v>
      </c>
      <c r="O8" s="129">
        <v>248</v>
      </c>
      <c r="P8" s="129">
        <v>76</v>
      </c>
      <c r="Q8" s="132">
        <v>731</v>
      </c>
      <c r="R8" s="216"/>
      <c r="S8" s="306"/>
      <c r="T8" s="306"/>
    </row>
    <row r="9" spans="1:20" s="43" customFormat="1" ht="18" customHeight="1">
      <c r="B9" s="330"/>
      <c r="C9" s="201"/>
      <c r="D9" s="200" t="s">
        <v>7</v>
      </c>
      <c r="E9" s="82">
        <v>111</v>
      </c>
      <c r="F9" s="82">
        <v>21</v>
      </c>
      <c r="G9" s="82">
        <v>4</v>
      </c>
      <c r="H9" s="82">
        <v>4</v>
      </c>
      <c r="I9" s="82">
        <v>90</v>
      </c>
      <c r="J9" s="82">
        <v>9</v>
      </c>
      <c r="K9" s="82">
        <v>81</v>
      </c>
      <c r="L9" s="82">
        <v>111</v>
      </c>
      <c r="M9" s="113">
        <v>9</v>
      </c>
      <c r="N9" s="82">
        <v>9</v>
      </c>
      <c r="O9" s="129">
        <v>32</v>
      </c>
      <c r="P9" s="129">
        <v>14</v>
      </c>
      <c r="Q9" s="132">
        <v>70</v>
      </c>
      <c r="R9" s="216"/>
      <c r="S9" s="306"/>
      <c r="T9" s="306"/>
    </row>
    <row r="10" spans="1:20" s="43" customFormat="1" ht="18" customHeight="1">
      <c r="B10" s="330"/>
      <c r="C10" s="201"/>
      <c r="D10" s="200" t="s">
        <v>27</v>
      </c>
      <c r="E10" s="82">
        <v>82</v>
      </c>
      <c r="F10" s="82">
        <v>42</v>
      </c>
      <c r="G10" s="82">
        <v>17</v>
      </c>
      <c r="H10" s="82">
        <v>12</v>
      </c>
      <c r="I10" s="82">
        <v>40</v>
      </c>
      <c r="J10" s="82">
        <v>11</v>
      </c>
      <c r="K10" s="82">
        <v>29</v>
      </c>
      <c r="L10" s="82">
        <v>82</v>
      </c>
      <c r="M10" s="113">
        <v>25</v>
      </c>
      <c r="N10" s="82">
        <v>22</v>
      </c>
      <c r="O10" s="129">
        <v>8</v>
      </c>
      <c r="P10" s="129">
        <v>1</v>
      </c>
      <c r="Q10" s="132">
        <v>49</v>
      </c>
      <c r="R10" s="216"/>
      <c r="S10" s="306"/>
      <c r="T10" s="306"/>
    </row>
    <row r="11" spans="1:20" s="43" customFormat="1" ht="18" customHeight="1">
      <c r="B11" s="330"/>
      <c r="C11" s="201"/>
      <c r="D11" s="200" t="s">
        <v>9</v>
      </c>
      <c r="E11" s="82">
        <v>107</v>
      </c>
      <c r="F11" s="82">
        <v>38</v>
      </c>
      <c r="G11" s="82">
        <v>9</v>
      </c>
      <c r="H11" s="82">
        <v>9</v>
      </c>
      <c r="I11" s="82">
        <v>69</v>
      </c>
      <c r="J11" s="82">
        <v>8</v>
      </c>
      <c r="K11" s="82">
        <v>61</v>
      </c>
      <c r="L11" s="82">
        <v>107</v>
      </c>
      <c r="M11" s="113">
        <v>18</v>
      </c>
      <c r="N11" s="82">
        <v>12</v>
      </c>
      <c r="O11" s="129">
        <v>17</v>
      </c>
      <c r="P11" s="129">
        <v>5</v>
      </c>
      <c r="Q11" s="132">
        <v>72</v>
      </c>
      <c r="R11" s="216"/>
      <c r="S11" s="306"/>
      <c r="T11" s="306"/>
    </row>
    <row r="12" spans="1:20" s="43" customFormat="1" ht="18" customHeight="1">
      <c r="B12" s="330"/>
      <c r="C12" s="201"/>
      <c r="D12" s="200" t="s">
        <v>10</v>
      </c>
      <c r="E12" s="82">
        <v>275</v>
      </c>
      <c r="F12" s="82">
        <v>65</v>
      </c>
      <c r="G12" s="82">
        <v>26</v>
      </c>
      <c r="H12" s="82">
        <v>29</v>
      </c>
      <c r="I12" s="82">
        <v>210</v>
      </c>
      <c r="J12" s="82">
        <v>54</v>
      </c>
      <c r="K12" s="82">
        <v>156</v>
      </c>
      <c r="L12" s="82">
        <v>275</v>
      </c>
      <c r="M12" s="113">
        <v>81</v>
      </c>
      <c r="N12" s="82">
        <v>79</v>
      </c>
      <c r="O12" s="129">
        <v>88</v>
      </c>
      <c r="P12" s="129">
        <v>60</v>
      </c>
      <c r="Q12" s="132">
        <v>106</v>
      </c>
      <c r="R12" s="216"/>
      <c r="S12" s="306"/>
      <c r="T12" s="306"/>
    </row>
    <row r="13" spans="1:20" s="43" customFormat="1" ht="18" customHeight="1">
      <c r="B13" s="330"/>
      <c r="C13" s="201"/>
      <c r="D13" s="200" t="s">
        <v>11</v>
      </c>
      <c r="E13" s="82">
        <v>465</v>
      </c>
      <c r="F13" s="82">
        <v>126</v>
      </c>
      <c r="G13" s="82">
        <v>43</v>
      </c>
      <c r="H13" s="82">
        <v>50</v>
      </c>
      <c r="I13" s="82">
        <v>339</v>
      </c>
      <c r="J13" s="82">
        <v>53</v>
      </c>
      <c r="K13" s="82">
        <v>286</v>
      </c>
      <c r="L13" s="82">
        <v>465</v>
      </c>
      <c r="M13" s="113">
        <v>87</v>
      </c>
      <c r="N13" s="82">
        <v>77</v>
      </c>
      <c r="O13" s="129">
        <v>114</v>
      </c>
      <c r="P13" s="129">
        <v>40</v>
      </c>
      <c r="Q13" s="132">
        <v>264</v>
      </c>
      <c r="R13" s="216"/>
      <c r="S13" s="306"/>
      <c r="T13" s="306"/>
    </row>
    <row r="14" spans="1:20" s="43" customFormat="1" ht="18" customHeight="1">
      <c r="B14" s="330" t="s">
        <v>28</v>
      </c>
      <c r="C14" s="329" t="s">
        <v>5</v>
      </c>
      <c r="D14" s="319"/>
      <c r="E14" s="82">
        <f>F14+I14</f>
        <v>1964</v>
      </c>
      <c r="F14" s="82">
        <v>686</v>
      </c>
      <c r="G14" s="82">
        <v>252</v>
      </c>
      <c r="H14" s="82">
        <v>233</v>
      </c>
      <c r="I14" s="82">
        <v>1278</v>
      </c>
      <c r="J14" s="82">
        <v>212</v>
      </c>
      <c r="K14" s="82">
        <v>1066</v>
      </c>
      <c r="L14" s="82">
        <v>1964</v>
      </c>
      <c r="M14" s="113">
        <v>426</v>
      </c>
      <c r="N14" s="81">
        <v>377</v>
      </c>
      <c r="O14" s="129">
        <v>375</v>
      </c>
      <c r="P14" s="129">
        <v>134</v>
      </c>
      <c r="Q14" s="99">
        <v>1163</v>
      </c>
      <c r="R14" s="216"/>
      <c r="S14" s="306"/>
      <c r="T14" s="306"/>
    </row>
    <row r="15" spans="1:20" s="43" customFormat="1" ht="18" customHeight="1">
      <c r="B15" s="330"/>
      <c r="C15" s="201"/>
      <c r="D15" s="200" t="s">
        <v>6</v>
      </c>
      <c r="E15" s="82">
        <v>1071</v>
      </c>
      <c r="F15" s="82">
        <v>379</v>
      </c>
      <c r="G15" s="82">
        <v>148</v>
      </c>
      <c r="H15" s="82">
        <v>135</v>
      </c>
      <c r="I15" s="82">
        <v>692</v>
      </c>
      <c r="J15" s="82">
        <v>128</v>
      </c>
      <c r="K15" s="82">
        <v>561</v>
      </c>
      <c r="L15" s="82">
        <v>1071</v>
      </c>
      <c r="M15" s="113">
        <v>244</v>
      </c>
      <c r="N15" s="82">
        <v>221</v>
      </c>
      <c r="O15" s="129">
        <v>149</v>
      </c>
      <c r="P15" s="129">
        <v>42</v>
      </c>
      <c r="Q15" s="132">
        <v>678</v>
      </c>
      <c r="R15" s="216"/>
      <c r="S15" s="306"/>
      <c r="T15" s="306"/>
    </row>
    <row r="16" spans="1:20" s="43" customFormat="1" ht="18" customHeight="1">
      <c r="B16" s="330"/>
      <c r="C16" s="201"/>
      <c r="D16" s="200" t="s">
        <v>7</v>
      </c>
      <c r="E16" s="82">
        <f>F16+I16</f>
        <v>93</v>
      </c>
      <c r="F16" s="82">
        <v>24</v>
      </c>
      <c r="G16" s="82">
        <v>5</v>
      </c>
      <c r="H16" s="82">
        <v>5</v>
      </c>
      <c r="I16" s="82">
        <v>69</v>
      </c>
      <c r="J16" s="82">
        <v>5</v>
      </c>
      <c r="K16" s="82">
        <v>64</v>
      </c>
      <c r="L16" s="82">
        <v>93</v>
      </c>
      <c r="M16" s="113">
        <v>11</v>
      </c>
      <c r="N16" s="82">
        <v>10</v>
      </c>
      <c r="O16" s="129">
        <v>29</v>
      </c>
      <c r="P16" s="129">
        <v>11</v>
      </c>
      <c r="Q16" s="132">
        <v>53</v>
      </c>
      <c r="R16" s="216"/>
      <c r="S16" s="306"/>
      <c r="T16" s="306"/>
    </row>
    <row r="17" spans="2:20" s="43" customFormat="1" ht="18" customHeight="1">
      <c r="B17" s="330"/>
      <c r="C17" s="201"/>
      <c r="D17" s="200" t="s">
        <v>27</v>
      </c>
      <c r="E17" s="82">
        <f>F17+I17</f>
        <v>62</v>
      </c>
      <c r="F17" s="82">
        <v>33</v>
      </c>
      <c r="G17" s="82">
        <v>9</v>
      </c>
      <c r="H17" s="82">
        <v>8</v>
      </c>
      <c r="I17" s="82">
        <v>29</v>
      </c>
      <c r="J17" s="82">
        <v>3</v>
      </c>
      <c r="K17" s="82">
        <v>26</v>
      </c>
      <c r="L17" s="82">
        <v>62</v>
      </c>
      <c r="M17" s="113">
        <v>14</v>
      </c>
      <c r="N17" s="82">
        <v>11</v>
      </c>
      <c r="O17" s="129">
        <v>12</v>
      </c>
      <c r="P17" s="129">
        <v>4</v>
      </c>
      <c r="Q17" s="132">
        <v>36</v>
      </c>
      <c r="R17" s="216"/>
      <c r="S17" s="306"/>
      <c r="T17" s="306"/>
    </row>
    <row r="18" spans="2:20" s="43" customFormat="1" ht="18" customHeight="1">
      <c r="B18" s="330"/>
      <c r="C18" s="201"/>
      <c r="D18" s="200" t="s">
        <v>9</v>
      </c>
      <c r="E18" s="82">
        <f>F18+I18</f>
        <v>90</v>
      </c>
      <c r="F18" s="82">
        <v>32</v>
      </c>
      <c r="G18" s="82">
        <v>7</v>
      </c>
      <c r="H18" s="82">
        <v>6</v>
      </c>
      <c r="I18" s="82">
        <v>58</v>
      </c>
      <c r="J18" s="82">
        <v>5</v>
      </c>
      <c r="K18" s="82">
        <v>53</v>
      </c>
      <c r="L18" s="82">
        <v>90</v>
      </c>
      <c r="M18" s="113">
        <v>12</v>
      </c>
      <c r="N18" s="82">
        <v>9</v>
      </c>
      <c r="O18" s="129">
        <v>17</v>
      </c>
      <c r="P18" s="129">
        <v>6</v>
      </c>
      <c r="Q18" s="132">
        <v>61</v>
      </c>
      <c r="R18" s="216"/>
      <c r="S18" s="306"/>
      <c r="T18" s="306"/>
    </row>
    <row r="19" spans="2:20" s="43" customFormat="1" ht="18" customHeight="1">
      <c r="B19" s="330"/>
      <c r="C19" s="201"/>
      <c r="D19" s="200" t="s">
        <v>10</v>
      </c>
      <c r="E19" s="82">
        <f>F19+I19</f>
        <v>255</v>
      </c>
      <c r="F19" s="82">
        <v>91</v>
      </c>
      <c r="G19" s="82">
        <v>32</v>
      </c>
      <c r="H19" s="82">
        <v>35</v>
      </c>
      <c r="I19" s="82">
        <v>164</v>
      </c>
      <c r="J19" s="82">
        <v>38</v>
      </c>
      <c r="K19" s="82">
        <v>126</v>
      </c>
      <c r="L19" s="82">
        <v>255</v>
      </c>
      <c r="M19" s="113">
        <v>71</v>
      </c>
      <c r="N19" s="82">
        <v>62</v>
      </c>
      <c r="O19" s="129">
        <v>68</v>
      </c>
      <c r="P19" s="129">
        <v>39</v>
      </c>
      <c r="Q19" s="132">
        <v>116</v>
      </c>
      <c r="R19" s="216"/>
      <c r="S19" s="306"/>
      <c r="T19" s="306"/>
    </row>
    <row r="20" spans="2:20" s="43" customFormat="1" ht="18" customHeight="1">
      <c r="B20" s="330"/>
      <c r="C20" s="201"/>
      <c r="D20" s="200" t="s">
        <v>11</v>
      </c>
      <c r="E20" s="82">
        <f>F20+I20</f>
        <v>393</v>
      </c>
      <c r="F20" s="82">
        <v>127</v>
      </c>
      <c r="G20" s="82">
        <v>51</v>
      </c>
      <c r="H20" s="82">
        <v>44</v>
      </c>
      <c r="I20" s="82">
        <v>266</v>
      </c>
      <c r="J20" s="82">
        <v>33</v>
      </c>
      <c r="K20" s="82">
        <v>233</v>
      </c>
      <c r="L20" s="82">
        <v>393</v>
      </c>
      <c r="M20" s="113">
        <v>74</v>
      </c>
      <c r="N20" s="82">
        <v>64</v>
      </c>
      <c r="O20" s="129">
        <v>100</v>
      </c>
      <c r="P20" s="129">
        <v>32</v>
      </c>
      <c r="Q20" s="132">
        <v>219</v>
      </c>
      <c r="R20" s="216"/>
      <c r="S20" s="306"/>
      <c r="T20" s="306"/>
    </row>
    <row r="21" spans="2:20" s="43" customFormat="1" ht="18" customHeight="1">
      <c r="B21" s="330" t="s">
        <v>298</v>
      </c>
      <c r="C21" s="329" t="s">
        <v>5</v>
      </c>
      <c r="D21" s="319"/>
      <c r="E21" s="82">
        <v>1451</v>
      </c>
      <c r="F21" s="81" t="s">
        <v>297</v>
      </c>
      <c r="G21" s="81" t="s">
        <v>297</v>
      </c>
      <c r="H21" s="81" t="s">
        <v>297</v>
      </c>
      <c r="I21" s="81" t="s">
        <v>297</v>
      </c>
      <c r="J21" s="81" t="s">
        <v>297</v>
      </c>
      <c r="K21" s="81" t="s">
        <v>297</v>
      </c>
      <c r="L21" s="262">
        <v>1451</v>
      </c>
      <c r="M21" s="113">
        <v>320</v>
      </c>
      <c r="N21" s="113">
        <v>284</v>
      </c>
      <c r="O21" s="113">
        <v>156</v>
      </c>
      <c r="P21" s="113">
        <v>54</v>
      </c>
      <c r="Q21" s="225">
        <v>975</v>
      </c>
      <c r="S21" s="306"/>
      <c r="T21" s="306"/>
    </row>
    <row r="22" spans="2:20" s="43" customFormat="1" ht="18" customHeight="1">
      <c r="B22" s="330"/>
      <c r="C22" s="290"/>
      <c r="D22" s="289" t="s">
        <v>6</v>
      </c>
      <c r="E22" s="82">
        <v>742</v>
      </c>
      <c r="F22" s="81" t="s">
        <v>297</v>
      </c>
      <c r="G22" s="81" t="s">
        <v>297</v>
      </c>
      <c r="H22" s="81" t="s">
        <v>297</v>
      </c>
      <c r="I22" s="81" t="s">
        <v>297</v>
      </c>
      <c r="J22" s="81" t="s">
        <v>297</v>
      </c>
      <c r="K22" s="81" t="s">
        <v>297</v>
      </c>
      <c r="L22" s="113">
        <v>742</v>
      </c>
      <c r="M22" s="113">
        <v>180</v>
      </c>
      <c r="N22" s="113">
        <v>164</v>
      </c>
      <c r="O22" s="113">
        <v>57</v>
      </c>
      <c r="P22" s="113">
        <v>19</v>
      </c>
      <c r="Q22" s="225">
        <v>505</v>
      </c>
      <c r="S22" s="306"/>
      <c r="T22" s="306"/>
    </row>
    <row r="23" spans="2:20" s="43" customFormat="1" ht="18" customHeight="1">
      <c r="B23" s="330"/>
      <c r="C23" s="290"/>
      <c r="D23" s="289" t="s">
        <v>7</v>
      </c>
      <c r="E23" s="82">
        <v>78</v>
      </c>
      <c r="F23" s="81" t="s">
        <v>297</v>
      </c>
      <c r="G23" s="81" t="s">
        <v>297</v>
      </c>
      <c r="H23" s="81" t="s">
        <v>297</v>
      </c>
      <c r="I23" s="81" t="s">
        <v>297</v>
      </c>
      <c r="J23" s="81" t="s">
        <v>297</v>
      </c>
      <c r="K23" s="81" t="s">
        <v>297</v>
      </c>
      <c r="L23" s="113">
        <v>78</v>
      </c>
      <c r="M23" s="113">
        <v>8</v>
      </c>
      <c r="N23" s="113">
        <v>8</v>
      </c>
      <c r="O23" s="113">
        <v>8</v>
      </c>
      <c r="P23" s="113">
        <v>2</v>
      </c>
      <c r="Q23" s="225">
        <v>62</v>
      </c>
      <c r="S23" s="306"/>
      <c r="T23" s="306"/>
    </row>
    <row r="24" spans="2:20" s="43" customFormat="1" ht="18" customHeight="1">
      <c r="B24" s="330"/>
      <c r="C24" s="290"/>
      <c r="D24" s="289" t="s">
        <v>27</v>
      </c>
      <c r="E24" s="82">
        <v>52</v>
      </c>
      <c r="F24" s="81" t="s">
        <v>297</v>
      </c>
      <c r="G24" s="81" t="s">
        <v>297</v>
      </c>
      <c r="H24" s="81" t="s">
        <v>297</v>
      </c>
      <c r="I24" s="81" t="s">
        <v>297</v>
      </c>
      <c r="J24" s="81" t="s">
        <v>297</v>
      </c>
      <c r="K24" s="81" t="s">
        <v>297</v>
      </c>
      <c r="L24" s="113">
        <v>52</v>
      </c>
      <c r="M24" s="113">
        <v>10</v>
      </c>
      <c r="N24" s="113">
        <v>10</v>
      </c>
      <c r="O24" s="113">
        <v>6</v>
      </c>
      <c r="P24" s="113">
        <v>2</v>
      </c>
      <c r="Q24" s="225">
        <v>36</v>
      </c>
      <c r="S24" s="306"/>
      <c r="T24" s="306"/>
    </row>
    <row r="25" spans="2:20" s="43" customFormat="1" ht="18" customHeight="1">
      <c r="B25" s="330"/>
      <c r="C25" s="290"/>
      <c r="D25" s="289" t="s">
        <v>9</v>
      </c>
      <c r="E25" s="82">
        <v>68</v>
      </c>
      <c r="F25" s="81" t="s">
        <v>297</v>
      </c>
      <c r="G25" s="81" t="s">
        <v>297</v>
      </c>
      <c r="H25" s="81" t="s">
        <v>297</v>
      </c>
      <c r="I25" s="81" t="s">
        <v>297</v>
      </c>
      <c r="J25" s="81" t="s">
        <v>297</v>
      </c>
      <c r="K25" s="81" t="s">
        <v>297</v>
      </c>
      <c r="L25" s="113">
        <v>68</v>
      </c>
      <c r="M25" s="113">
        <v>5</v>
      </c>
      <c r="N25" s="113">
        <v>4</v>
      </c>
      <c r="O25" s="113">
        <v>8</v>
      </c>
      <c r="P25" s="113">
        <v>4</v>
      </c>
      <c r="Q25" s="225">
        <v>55</v>
      </c>
      <c r="S25" s="306"/>
      <c r="T25" s="306"/>
    </row>
    <row r="26" spans="2:20" s="43" customFormat="1" ht="18" customHeight="1">
      <c r="B26" s="330"/>
      <c r="C26" s="290"/>
      <c r="D26" s="289" t="s">
        <v>10</v>
      </c>
      <c r="E26" s="82">
        <v>210</v>
      </c>
      <c r="F26" s="81" t="s">
        <v>297</v>
      </c>
      <c r="G26" s="81" t="s">
        <v>297</v>
      </c>
      <c r="H26" s="81" t="s">
        <v>297</v>
      </c>
      <c r="I26" s="81" t="s">
        <v>297</v>
      </c>
      <c r="J26" s="81" t="s">
        <v>297</v>
      </c>
      <c r="K26" s="81" t="s">
        <v>297</v>
      </c>
      <c r="L26" s="113">
        <v>210</v>
      </c>
      <c r="M26" s="113">
        <v>57</v>
      </c>
      <c r="N26" s="113">
        <v>49</v>
      </c>
      <c r="O26" s="113">
        <v>37</v>
      </c>
      <c r="P26" s="113">
        <v>17</v>
      </c>
      <c r="Q26" s="225">
        <v>116</v>
      </c>
      <c r="S26" s="306"/>
      <c r="T26" s="306"/>
    </row>
    <row r="27" spans="2:20" ht="18" customHeight="1" thickBot="1">
      <c r="B27" s="331"/>
      <c r="C27" s="127"/>
      <c r="D27" s="128" t="s">
        <v>11</v>
      </c>
      <c r="E27" s="90">
        <v>301</v>
      </c>
      <c r="F27" s="89" t="s">
        <v>297</v>
      </c>
      <c r="G27" s="89" t="s">
        <v>297</v>
      </c>
      <c r="H27" s="89" t="s">
        <v>297</v>
      </c>
      <c r="I27" s="89" t="s">
        <v>297</v>
      </c>
      <c r="J27" s="89" t="s">
        <v>297</v>
      </c>
      <c r="K27" s="89" t="s">
        <v>297</v>
      </c>
      <c r="L27" s="139">
        <v>301</v>
      </c>
      <c r="M27" s="139">
        <v>60</v>
      </c>
      <c r="N27" s="139">
        <v>49</v>
      </c>
      <c r="O27" s="139">
        <v>40</v>
      </c>
      <c r="P27" s="139">
        <v>10</v>
      </c>
      <c r="Q27" s="227">
        <v>201</v>
      </c>
      <c r="S27" s="306"/>
      <c r="T27" s="306"/>
    </row>
    <row r="28" spans="2:20">
      <c r="B28" s="226" t="s">
        <v>296</v>
      </c>
      <c r="C28" s="48"/>
      <c r="E28" s="48"/>
      <c r="F28" s="48"/>
      <c r="G28" s="48"/>
      <c r="H28" s="48"/>
      <c r="I28" s="216"/>
      <c r="J28" s="216"/>
      <c r="K28" s="216"/>
      <c r="L28" s="216"/>
      <c r="M28" s="216"/>
      <c r="N28" s="216"/>
      <c r="O28" s="216"/>
      <c r="P28" s="216"/>
    </row>
    <row r="29" spans="2:20">
      <c r="B29" s="77" t="s">
        <v>295</v>
      </c>
      <c r="C29" s="38"/>
      <c r="I29" s="48"/>
    </row>
    <row r="30" spans="2:20">
      <c r="B30" s="77" t="s">
        <v>294</v>
      </c>
      <c r="C30" s="38"/>
    </row>
    <row r="31" spans="2:20">
      <c r="B31" s="77" t="s">
        <v>293</v>
      </c>
      <c r="C31" s="38"/>
    </row>
  </sheetData>
  <mergeCells count="15">
    <mergeCell ref="B7:B13"/>
    <mergeCell ref="B14:B20"/>
    <mergeCell ref="B21:B27"/>
    <mergeCell ref="B5:B6"/>
    <mergeCell ref="F5:F6"/>
    <mergeCell ref="C5:D6"/>
    <mergeCell ref="E5:E6"/>
    <mergeCell ref="C21:D21"/>
    <mergeCell ref="C14:D14"/>
    <mergeCell ref="C7:D7"/>
    <mergeCell ref="L5:L6"/>
    <mergeCell ref="M5:M6"/>
    <mergeCell ref="O5:O6"/>
    <mergeCell ref="Q5:Q6"/>
    <mergeCell ref="I5:I6"/>
  </mergeCells>
  <phoneticPr fontId="2"/>
  <pageMargins left="0.23622047244094491" right="0.23622047244094491" top="0.74803149606299213" bottom="0.74803149606299213" header="0.31496062992125984" footer="0.31496062992125984"/>
  <pageSetup paperSize="9" scale="71" orientation="portrait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6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2.125" style="3" customWidth="1"/>
    <col min="3" max="3" width="10.5" style="3" customWidth="1"/>
    <col min="4" max="16384" width="8.875" style="3"/>
  </cols>
  <sheetData>
    <row r="1" spans="1:15" s="187" customFormat="1" ht="17.25">
      <c r="A1" s="187" t="s">
        <v>258</v>
      </c>
    </row>
    <row r="2" spans="1:15" ht="19.5" customHeight="1">
      <c r="B2" s="1" t="s">
        <v>370</v>
      </c>
      <c r="C2" s="2"/>
      <c r="D2" s="18"/>
      <c r="E2" s="18"/>
      <c r="F2" s="18"/>
      <c r="G2" s="18"/>
      <c r="H2" s="18"/>
      <c r="I2" s="2"/>
      <c r="J2" s="2"/>
      <c r="K2" s="2"/>
      <c r="L2" s="2"/>
      <c r="M2" s="2"/>
      <c r="N2" s="2"/>
      <c r="O2" s="18"/>
    </row>
    <row r="3" spans="1:15" ht="13.5" customHeight="1">
      <c r="B3" s="4" t="s">
        <v>13</v>
      </c>
      <c r="C3" s="6"/>
      <c r="D3" s="45"/>
      <c r="E3" s="74"/>
      <c r="F3" s="2"/>
      <c r="G3" s="2"/>
      <c r="H3" s="2"/>
      <c r="I3" s="2"/>
      <c r="J3" s="2"/>
      <c r="K3" s="32"/>
      <c r="L3" s="32"/>
      <c r="M3" s="32"/>
      <c r="N3" s="32"/>
      <c r="O3" s="32"/>
    </row>
    <row r="4" spans="1:15" ht="13.5" customHeight="1" thickBot="1">
      <c r="B4" s="41" t="s">
        <v>14</v>
      </c>
      <c r="D4" s="38"/>
      <c r="E4" s="38"/>
      <c r="F4" s="38"/>
      <c r="G4" s="38"/>
      <c r="O4" s="68" t="s">
        <v>256</v>
      </c>
    </row>
    <row r="5" spans="1:15" ht="19.5" customHeight="1">
      <c r="B5" s="347" t="s">
        <v>0</v>
      </c>
      <c r="C5" s="341"/>
      <c r="D5" s="349" t="s">
        <v>35</v>
      </c>
      <c r="E5" s="350"/>
      <c r="F5" s="350"/>
      <c r="G5" s="352"/>
      <c r="H5" s="349" t="s">
        <v>28</v>
      </c>
      <c r="I5" s="350"/>
      <c r="J5" s="350"/>
      <c r="K5" s="350"/>
      <c r="L5" s="349" t="s">
        <v>29</v>
      </c>
      <c r="M5" s="350"/>
      <c r="N5" s="350"/>
      <c r="O5" s="351"/>
    </row>
    <row r="6" spans="1:15" ht="19.5" customHeight="1">
      <c r="B6" s="348"/>
      <c r="C6" s="342"/>
      <c r="D6" s="60" t="s">
        <v>188</v>
      </c>
      <c r="E6" s="60" t="s">
        <v>96</v>
      </c>
      <c r="F6" s="60" t="s">
        <v>92</v>
      </c>
      <c r="G6" s="75" t="s">
        <v>90</v>
      </c>
      <c r="H6" s="60" t="s">
        <v>188</v>
      </c>
      <c r="I6" s="60" t="s">
        <v>96</v>
      </c>
      <c r="J6" s="60" t="s">
        <v>92</v>
      </c>
      <c r="K6" s="75" t="s">
        <v>90</v>
      </c>
      <c r="L6" s="60" t="s">
        <v>188</v>
      </c>
      <c r="M6" s="60" t="s">
        <v>96</v>
      </c>
      <c r="N6" s="60" t="s">
        <v>92</v>
      </c>
      <c r="O6" s="169" t="s">
        <v>90</v>
      </c>
    </row>
    <row r="7" spans="1:15" ht="19.5" customHeight="1">
      <c r="B7" s="345" t="s">
        <v>5</v>
      </c>
      <c r="C7" s="346"/>
      <c r="D7" s="9">
        <v>1880</v>
      </c>
      <c r="E7" s="9">
        <v>1005</v>
      </c>
      <c r="F7" s="9">
        <v>452</v>
      </c>
      <c r="G7" s="9">
        <v>424</v>
      </c>
      <c r="H7" s="9">
        <v>1663</v>
      </c>
      <c r="I7" s="9">
        <v>856</v>
      </c>
      <c r="J7" s="9">
        <v>430</v>
      </c>
      <c r="K7" s="9">
        <v>377</v>
      </c>
      <c r="L7" s="9">
        <v>1556</v>
      </c>
      <c r="M7" s="9">
        <v>786</v>
      </c>
      <c r="N7" s="9">
        <v>470</v>
      </c>
      <c r="O7" s="170">
        <v>300</v>
      </c>
    </row>
    <row r="8" spans="1:15" ht="19.5" customHeight="1">
      <c r="B8" s="121"/>
      <c r="C8" s="122" t="s">
        <v>6</v>
      </c>
      <c r="D8" s="9">
        <v>1150</v>
      </c>
      <c r="E8" s="9">
        <v>592</v>
      </c>
      <c r="F8" s="9">
        <v>301</v>
      </c>
      <c r="G8" s="9">
        <v>257</v>
      </c>
      <c r="H8" s="9">
        <v>1014</v>
      </c>
      <c r="I8" s="9">
        <v>495</v>
      </c>
      <c r="J8" s="9">
        <v>288</v>
      </c>
      <c r="K8" s="9">
        <v>233</v>
      </c>
      <c r="L8" s="9">
        <v>964</v>
      </c>
      <c r="M8" s="9">
        <v>464</v>
      </c>
      <c r="N8" s="9">
        <v>321</v>
      </c>
      <c r="O8" s="170">
        <v>179</v>
      </c>
    </row>
    <row r="9" spans="1:15" ht="19.5" customHeight="1">
      <c r="B9" s="121"/>
      <c r="C9" s="122" t="s">
        <v>7</v>
      </c>
      <c r="D9" s="9">
        <v>67</v>
      </c>
      <c r="E9" s="9">
        <v>53</v>
      </c>
      <c r="F9" s="9">
        <v>8</v>
      </c>
      <c r="G9" s="9">
        <v>6</v>
      </c>
      <c r="H9" s="9">
        <v>56</v>
      </c>
      <c r="I9" s="9">
        <v>44</v>
      </c>
      <c r="J9" s="9">
        <v>6</v>
      </c>
      <c r="K9" s="9">
        <v>6</v>
      </c>
      <c r="L9" s="9">
        <v>41</v>
      </c>
      <c r="M9" s="9">
        <v>31</v>
      </c>
      <c r="N9" s="9">
        <v>5</v>
      </c>
      <c r="O9" s="170">
        <v>5</v>
      </c>
    </row>
    <row r="10" spans="1:15" ht="19.5" customHeight="1">
      <c r="B10" s="121"/>
      <c r="C10" s="122" t="s">
        <v>8</v>
      </c>
      <c r="D10" s="9">
        <v>49</v>
      </c>
      <c r="E10" s="9">
        <v>29</v>
      </c>
      <c r="F10" s="9">
        <v>15</v>
      </c>
      <c r="G10" s="9">
        <v>5</v>
      </c>
      <c r="H10" s="9">
        <v>40</v>
      </c>
      <c r="I10" s="9">
        <v>23</v>
      </c>
      <c r="J10" s="9">
        <v>7</v>
      </c>
      <c r="K10" s="9">
        <v>9</v>
      </c>
      <c r="L10" s="9">
        <v>37</v>
      </c>
      <c r="M10" s="9">
        <v>23</v>
      </c>
      <c r="N10" s="9">
        <v>12</v>
      </c>
      <c r="O10" s="170">
        <v>2</v>
      </c>
    </row>
    <row r="11" spans="1:15" ht="19.5" customHeight="1">
      <c r="B11" s="121"/>
      <c r="C11" s="122" t="s">
        <v>9</v>
      </c>
      <c r="D11" s="9">
        <v>60</v>
      </c>
      <c r="E11" s="9">
        <v>47</v>
      </c>
      <c r="F11" s="9">
        <v>12</v>
      </c>
      <c r="G11" s="9">
        <v>2</v>
      </c>
      <c r="H11" s="9">
        <v>51</v>
      </c>
      <c r="I11" s="9">
        <v>40</v>
      </c>
      <c r="J11" s="9">
        <v>10</v>
      </c>
      <c r="K11" s="9">
        <v>1</v>
      </c>
      <c r="L11" s="9">
        <v>41</v>
      </c>
      <c r="M11" s="9">
        <v>31</v>
      </c>
      <c r="N11" s="9">
        <v>9</v>
      </c>
      <c r="O11" s="170">
        <v>1</v>
      </c>
    </row>
    <row r="12" spans="1:15" ht="19.5" customHeight="1">
      <c r="B12" s="121"/>
      <c r="C12" s="122" t="s">
        <v>10</v>
      </c>
      <c r="D12" s="9">
        <v>173</v>
      </c>
      <c r="E12" s="9">
        <v>51</v>
      </c>
      <c r="F12" s="9">
        <v>28</v>
      </c>
      <c r="G12" s="9">
        <v>93</v>
      </c>
      <c r="H12" s="9">
        <v>168</v>
      </c>
      <c r="I12" s="9">
        <v>42</v>
      </c>
      <c r="J12" s="9">
        <v>39</v>
      </c>
      <c r="K12" s="9">
        <v>86</v>
      </c>
      <c r="L12" s="9">
        <v>180</v>
      </c>
      <c r="M12" s="9">
        <v>58</v>
      </c>
      <c r="N12" s="9">
        <v>43</v>
      </c>
      <c r="O12" s="170">
        <v>79</v>
      </c>
    </row>
    <row r="13" spans="1:15" ht="19.5" customHeight="1" thickBot="1">
      <c r="B13" s="142"/>
      <c r="C13" s="143" t="s">
        <v>11</v>
      </c>
      <c r="D13" s="171">
        <v>381</v>
      </c>
      <c r="E13" s="171">
        <v>233</v>
      </c>
      <c r="F13" s="171">
        <v>88</v>
      </c>
      <c r="G13" s="171">
        <v>61</v>
      </c>
      <c r="H13" s="171">
        <v>334</v>
      </c>
      <c r="I13" s="171">
        <v>212</v>
      </c>
      <c r="J13" s="171">
        <v>80</v>
      </c>
      <c r="K13" s="171">
        <v>42</v>
      </c>
      <c r="L13" s="171">
        <v>293</v>
      </c>
      <c r="M13" s="171">
        <v>177</v>
      </c>
      <c r="N13" s="171">
        <v>83</v>
      </c>
      <c r="O13" s="172">
        <v>35</v>
      </c>
    </row>
    <row r="14" spans="1:15">
      <c r="B14" s="48"/>
      <c r="C14" s="77" t="s">
        <v>360</v>
      </c>
      <c r="D14" s="48"/>
      <c r="E14" s="48"/>
      <c r="F14" s="48"/>
      <c r="G14" s="48"/>
      <c r="H14" s="48"/>
      <c r="I14" s="48"/>
      <c r="J14" s="48"/>
      <c r="K14" s="48"/>
      <c r="L14" s="48"/>
      <c r="M14" s="43"/>
      <c r="N14" s="38"/>
      <c r="O14" s="49"/>
    </row>
    <row r="15" spans="1:15">
      <c r="C15" s="77" t="s">
        <v>294</v>
      </c>
    </row>
    <row r="16" spans="1:15">
      <c r="C16" s="77"/>
    </row>
  </sheetData>
  <mergeCells count="5">
    <mergeCell ref="B7:C7"/>
    <mergeCell ref="B5:C6"/>
    <mergeCell ref="H5:K5"/>
    <mergeCell ref="L5:O5"/>
    <mergeCell ref="D5:G5"/>
  </mergeCells>
  <phoneticPr fontId="2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Footer>&amp;C&amp;F / 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19"/>
  <sheetViews>
    <sheetView workbookViewId="0">
      <selection activeCell="I29" sqref="I29"/>
    </sheetView>
  </sheetViews>
  <sheetFormatPr defaultColWidth="8.875" defaultRowHeight="13.5"/>
  <cols>
    <col min="1" max="1" width="2.625" style="3" customWidth="1"/>
    <col min="2" max="2" width="2.875" style="3" customWidth="1"/>
    <col min="3" max="3" width="10.875" style="3" customWidth="1"/>
    <col min="4" max="4" width="8.5" style="3" customWidth="1"/>
    <col min="5" max="18" width="8.5" style="123" customWidth="1"/>
    <col min="19" max="16384" width="8.875" style="3"/>
  </cols>
  <sheetData>
    <row r="1" spans="1:20" s="187" customFormat="1" ht="17.25">
      <c r="A1" s="187" t="s">
        <v>258</v>
      </c>
    </row>
    <row r="2" spans="1:20" ht="19.5" customHeight="1">
      <c r="B2" s="312" t="s">
        <v>463</v>
      </c>
      <c r="C2" s="44"/>
      <c r="D2" s="2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20" ht="13.5" customHeight="1">
      <c r="B3" s="72" t="s">
        <v>34</v>
      </c>
      <c r="C3" s="18"/>
      <c r="D3" s="18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167"/>
      <c r="Q3" s="167"/>
      <c r="R3" s="167"/>
    </row>
    <row r="4" spans="1:20" ht="13.5" customHeight="1" thickBot="1">
      <c r="B4" s="41" t="s">
        <v>40</v>
      </c>
      <c r="C4" s="38"/>
      <c r="D4" s="38"/>
      <c r="E4" s="40"/>
      <c r="F4" s="40"/>
    </row>
    <row r="5" spans="1:20" ht="18.75" customHeight="1">
      <c r="B5" s="355" t="s">
        <v>0</v>
      </c>
      <c r="C5" s="356"/>
      <c r="D5" s="356" t="s">
        <v>39</v>
      </c>
      <c r="E5" s="356" t="s">
        <v>38</v>
      </c>
      <c r="F5" s="356"/>
      <c r="G5" s="356"/>
      <c r="H5" s="356"/>
      <c r="I5" s="356"/>
      <c r="J5" s="356"/>
      <c r="K5" s="356"/>
      <c r="L5" s="356" t="s">
        <v>37</v>
      </c>
      <c r="M5" s="356"/>
      <c r="N5" s="356"/>
      <c r="O5" s="356"/>
      <c r="P5" s="356"/>
      <c r="Q5" s="356"/>
      <c r="R5" s="358"/>
    </row>
    <row r="6" spans="1:20" ht="18.75" customHeight="1">
      <c r="B6" s="330"/>
      <c r="C6" s="357"/>
      <c r="D6" s="357"/>
      <c r="E6" s="20" t="s">
        <v>36</v>
      </c>
      <c r="F6" s="20" t="s">
        <v>250</v>
      </c>
      <c r="G6" s="20" t="s">
        <v>251</v>
      </c>
      <c r="H6" s="20" t="s">
        <v>252</v>
      </c>
      <c r="I6" s="20" t="s">
        <v>253</v>
      </c>
      <c r="J6" s="20" t="s">
        <v>254</v>
      </c>
      <c r="K6" s="20" t="s">
        <v>255</v>
      </c>
      <c r="L6" s="20" t="s">
        <v>36</v>
      </c>
      <c r="M6" s="20" t="s">
        <v>250</v>
      </c>
      <c r="N6" s="20" t="s">
        <v>251</v>
      </c>
      <c r="O6" s="20" t="s">
        <v>252</v>
      </c>
      <c r="P6" s="20" t="s">
        <v>253</v>
      </c>
      <c r="Q6" s="20" t="s">
        <v>254</v>
      </c>
      <c r="R6" s="96" t="s">
        <v>255</v>
      </c>
      <c r="T6" s="301"/>
    </row>
    <row r="7" spans="1:20" s="184" customFormat="1" ht="18.75" customHeight="1">
      <c r="A7" s="3"/>
      <c r="B7" s="353" t="s">
        <v>5</v>
      </c>
      <c r="C7" s="354"/>
      <c r="D7" s="302">
        <v>1923</v>
      </c>
      <c r="E7" s="302">
        <v>1109</v>
      </c>
      <c r="F7" s="302">
        <v>14</v>
      </c>
      <c r="G7" s="302">
        <v>39</v>
      </c>
      <c r="H7" s="302">
        <v>73</v>
      </c>
      <c r="I7" s="302">
        <v>90</v>
      </c>
      <c r="J7" s="302">
        <v>290</v>
      </c>
      <c r="K7" s="302">
        <v>603</v>
      </c>
      <c r="L7" s="302">
        <v>814</v>
      </c>
      <c r="M7" s="302">
        <v>1</v>
      </c>
      <c r="N7" s="302">
        <v>12</v>
      </c>
      <c r="O7" s="302">
        <v>43</v>
      </c>
      <c r="P7" s="302">
        <v>76</v>
      </c>
      <c r="Q7" s="302">
        <v>256</v>
      </c>
      <c r="R7" s="303">
        <v>426</v>
      </c>
      <c r="T7" s="301"/>
    </row>
    <row r="8" spans="1:20" s="184" customFormat="1" ht="18.75" customHeight="1">
      <c r="A8" s="3"/>
      <c r="B8" s="206"/>
      <c r="C8" s="207" t="s">
        <v>6</v>
      </c>
      <c r="D8" s="302">
        <v>996</v>
      </c>
      <c r="E8" s="302">
        <v>602</v>
      </c>
      <c r="F8" s="302">
        <v>10</v>
      </c>
      <c r="G8" s="302">
        <v>31</v>
      </c>
      <c r="H8" s="302">
        <v>43</v>
      </c>
      <c r="I8" s="302">
        <v>54</v>
      </c>
      <c r="J8" s="302">
        <v>154</v>
      </c>
      <c r="K8" s="302">
        <v>310</v>
      </c>
      <c r="L8" s="302">
        <v>394</v>
      </c>
      <c r="M8" s="302">
        <v>1</v>
      </c>
      <c r="N8" s="302">
        <v>4</v>
      </c>
      <c r="O8" s="302">
        <v>25</v>
      </c>
      <c r="P8" s="302">
        <v>46</v>
      </c>
      <c r="Q8" s="302">
        <v>127</v>
      </c>
      <c r="R8" s="303">
        <v>191</v>
      </c>
      <c r="T8" s="301"/>
    </row>
    <row r="9" spans="1:20" s="184" customFormat="1" ht="18.75" customHeight="1">
      <c r="A9" s="3"/>
      <c r="B9" s="206"/>
      <c r="C9" s="207" t="s">
        <v>7</v>
      </c>
      <c r="D9" s="302">
        <v>99</v>
      </c>
      <c r="E9" s="302">
        <v>55</v>
      </c>
      <c r="F9" s="302" t="s">
        <v>72</v>
      </c>
      <c r="G9" s="302">
        <v>2</v>
      </c>
      <c r="H9" s="302">
        <v>2</v>
      </c>
      <c r="I9" s="302">
        <v>1</v>
      </c>
      <c r="J9" s="302">
        <v>13</v>
      </c>
      <c r="K9" s="302">
        <v>37</v>
      </c>
      <c r="L9" s="302">
        <v>44</v>
      </c>
      <c r="M9" s="302" t="s">
        <v>72</v>
      </c>
      <c r="N9" s="302" t="s">
        <v>72</v>
      </c>
      <c r="O9" s="302">
        <v>3</v>
      </c>
      <c r="P9" s="302">
        <v>1</v>
      </c>
      <c r="Q9" s="302">
        <v>10</v>
      </c>
      <c r="R9" s="303">
        <v>30</v>
      </c>
      <c r="T9" s="301"/>
    </row>
    <row r="10" spans="1:20" s="184" customFormat="1" ht="18.75" customHeight="1">
      <c r="A10" s="3"/>
      <c r="B10" s="206"/>
      <c r="C10" s="207" t="s">
        <v>8</v>
      </c>
      <c r="D10" s="302">
        <v>62</v>
      </c>
      <c r="E10" s="302">
        <v>36</v>
      </c>
      <c r="F10" s="302">
        <v>1</v>
      </c>
      <c r="G10" s="302">
        <v>1</v>
      </c>
      <c r="H10" s="302">
        <v>2</v>
      </c>
      <c r="I10" s="302">
        <v>4</v>
      </c>
      <c r="J10" s="302">
        <v>7</v>
      </c>
      <c r="K10" s="302">
        <v>21</v>
      </c>
      <c r="L10" s="302">
        <v>26</v>
      </c>
      <c r="M10" s="302" t="s">
        <v>72</v>
      </c>
      <c r="N10" s="302">
        <v>1</v>
      </c>
      <c r="O10" s="302" t="s">
        <v>72</v>
      </c>
      <c r="P10" s="302">
        <v>3</v>
      </c>
      <c r="Q10" s="302">
        <v>7</v>
      </c>
      <c r="R10" s="303">
        <v>15</v>
      </c>
      <c r="T10" s="301"/>
    </row>
    <row r="11" spans="1:20" s="184" customFormat="1" ht="18.75" customHeight="1">
      <c r="A11" s="3"/>
      <c r="B11" s="206"/>
      <c r="C11" s="207" t="s">
        <v>9</v>
      </c>
      <c r="D11" s="302">
        <v>85</v>
      </c>
      <c r="E11" s="302">
        <v>43</v>
      </c>
      <c r="F11" s="302" t="s">
        <v>72</v>
      </c>
      <c r="G11" s="302" t="s">
        <v>72</v>
      </c>
      <c r="H11" s="302">
        <v>1</v>
      </c>
      <c r="I11" s="302">
        <v>1</v>
      </c>
      <c r="J11" s="302">
        <v>12</v>
      </c>
      <c r="K11" s="302">
        <v>29</v>
      </c>
      <c r="L11" s="302">
        <v>42</v>
      </c>
      <c r="M11" s="302" t="s">
        <v>72</v>
      </c>
      <c r="N11" s="302" t="s">
        <v>72</v>
      </c>
      <c r="O11" s="302">
        <v>1</v>
      </c>
      <c r="P11" s="302">
        <v>1</v>
      </c>
      <c r="Q11" s="302">
        <v>13</v>
      </c>
      <c r="R11" s="303">
        <v>27</v>
      </c>
      <c r="T11" s="301"/>
    </row>
    <row r="12" spans="1:20" s="184" customFormat="1" ht="18.75" customHeight="1">
      <c r="A12" s="3"/>
      <c r="B12" s="206"/>
      <c r="C12" s="207" t="s">
        <v>10</v>
      </c>
      <c r="D12" s="302">
        <v>306</v>
      </c>
      <c r="E12" s="302">
        <v>144</v>
      </c>
      <c r="F12" s="302" t="s">
        <v>72</v>
      </c>
      <c r="G12" s="302">
        <v>1</v>
      </c>
      <c r="H12" s="302">
        <v>6</v>
      </c>
      <c r="I12" s="302">
        <v>11</v>
      </c>
      <c r="J12" s="302">
        <v>45</v>
      </c>
      <c r="K12" s="302">
        <v>81</v>
      </c>
      <c r="L12" s="302">
        <v>162</v>
      </c>
      <c r="M12" s="302" t="s">
        <v>442</v>
      </c>
      <c r="N12" s="302">
        <v>5</v>
      </c>
      <c r="O12" s="302">
        <v>7</v>
      </c>
      <c r="P12" s="302">
        <v>15</v>
      </c>
      <c r="Q12" s="302">
        <v>54</v>
      </c>
      <c r="R12" s="303">
        <v>81</v>
      </c>
      <c r="T12" s="301"/>
    </row>
    <row r="13" spans="1:20" s="184" customFormat="1" ht="18.75" customHeight="1" thickBot="1">
      <c r="A13" s="3"/>
      <c r="B13" s="146"/>
      <c r="C13" s="147" t="s">
        <v>11</v>
      </c>
      <c r="D13" s="304">
        <v>375</v>
      </c>
      <c r="E13" s="304">
        <v>229</v>
      </c>
      <c r="F13" s="304">
        <v>3</v>
      </c>
      <c r="G13" s="304">
        <v>4</v>
      </c>
      <c r="H13" s="304">
        <v>19</v>
      </c>
      <c r="I13" s="304">
        <v>19</v>
      </c>
      <c r="J13" s="304">
        <v>59</v>
      </c>
      <c r="K13" s="304">
        <v>125</v>
      </c>
      <c r="L13" s="304">
        <v>146</v>
      </c>
      <c r="M13" s="304" t="s">
        <v>72</v>
      </c>
      <c r="N13" s="304">
        <v>2</v>
      </c>
      <c r="O13" s="304">
        <v>7</v>
      </c>
      <c r="P13" s="304">
        <v>10</v>
      </c>
      <c r="Q13" s="304">
        <v>45</v>
      </c>
      <c r="R13" s="305">
        <v>82</v>
      </c>
      <c r="T13" s="301"/>
    </row>
    <row r="14" spans="1:20">
      <c r="B14" s="48"/>
      <c r="C14" s="77" t="s">
        <v>360</v>
      </c>
      <c r="D14" s="48"/>
      <c r="E14" s="168"/>
      <c r="F14" s="168"/>
      <c r="G14" s="168"/>
      <c r="H14" s="168"/>
      <c r="I14" s="168"/>
      <c r="J14" s="168"/>
      <c r="K14" s="168"/>
      <c r="L14" s="168"/>
      <c r="M14" s="40"/>
      <c r="N14" s="40"/>
      <c r="O14" s="40"/>
      <c r="P14" s="40"/>
      <c r="Q14" s="40"/>
      <c r="R14" s="118"/>
    </row>
    <row r="15" spans="1:20">
      <c r="C15" s="77" t="s">
        <v>294</v>
      </c>
    </row>
    <row r="16" spans="1:20">
      <c r="C16" s="77" t="s">
        <v>443</v>
      </c>
    </row>
    <row r="19" spans="4:18"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</row>
  </sheetData>
  <mergeCells count="5">
    <mergeCell ref="B7:C7"/>
    <mergeCell ref="B5:C6"/>
    <mergeCell ref="D5:D6"/>
    <mergeCell ref="E5:K5"/>
    <mergeCell ref="L5:R5"/>
  </mergeCells>
  <phoneticPr fontId="2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Footer>&amp;C&amp;F / &amp;A&amp;R&amp;P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29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9.125" style="3" customWidth="1"/>
    <col min="3" max="3" width="2.75" style="3" customWidth="1"/>
    <col min="4" max="4" width="10.25" style="3" customWidth="1"/>
    <col min="5" max="20" width="8.25" style="3" customWidth="1"/>
    <col min="21" max="16384" width="8.875" style="3"/>
  </cols>
  <sheetData>
    <row r="1" spans="1:20" s="187" customFormat="1" ht="17.25">
      <c r="A1" s="187" t="s">
        <v>258</v>
      </c>
    </row>
    <row r="2" spans="1:20" ht="19.5" customHeight="1">
      <c r="B2" s="44" t="s">
        <v>371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3.5" customHeight="1">
      <c r="B3" s="4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2"/>
      <c r="Q3" s="32"/>
      <c r="R3" s="32"/>
      <c r="S3" s="32"/>
    </row>
    <row r="4" spans="1:20" ht="13.5" customHeight="1" thickBot="1">
      <c r="B4" s="41" t="s">
        <v>14</v>
      </c>
      <c r="C4" s="38"/>
      <c r="D4" s="38"/>
      <c r="E4" s="38"/>
      <c r="F4" s="38"/>
    </row>
    <row r="5" spans="1:20" ht="35.25" customHeight="1">
      <c r="B5" s="347" t="s">
        <v>15</v>
      </c>
      <c r="C5" s="341"/>
      <c r="D5" s="332"/>
      <c r="E5" s="298" t="s">
        <v>36</v>
      </c>
      <c r="F5" s="298" t="s">
        <v>56</v>
      </c>
      <c r="G5" s="297" t="s">
        <v>435</v>
      </c>
      <c r="H5" s="297" t="s">
        <v>54</v>
      </c>
      <c r="I5" s="297" t="s">
        <v>53</v>
      </c>
      <c r="J5" s="297" t="s">
        <v>52</v>
      </c>
      <c r="K5" s="297" t="s">
        <v>51</v>
      </c>
      <c r="L5" s="298" t="s">
        <v>50</v>
      </c>
      <c r="M5" s="297" t="s">
        <v>49</v>
      </c>
      <c r="N5" s="297" t="s">
        <v>48</v>
      </c>
      <c r="O5" s="298" t="s">
        <v>47</v>
      </c>
      <c r="P5" s="298" t="s">
        <v>46</v>
      </c>
      <c r="Q5" s="298" t="s">
        <v>45</v>
      </c>
      <c r="R5" s="298" t="s">
        <v>44</v>
      </c>
      <c r="S5" s="298" t="s">
        <v>43</v>
      </c>
      <c r="T5" s="166" t="s">
        <v>42</v>
      </c>
    </row>
    <row r="6" spans="1:20" ht="18" customHeight="1">
      <c r="B6" s="330" t="s">
        <v>35</v>
      </c>
      <c r="C6" s="329" t="s">
        <v>5</v>
      </c>
      <c r="D6" s="319"/>
      <c r="E6" s="81">
        <v>2045</v>
      </c>
      <c r="F6" s="81">
        <v>1029</v>
      </c>
      <c r="G6" s="81" t="s">
        <v>41</v>
      </c>
      <c r="H6" s="81">
        <v>7</v>
      </c>
      <c r="I6" s="81">
        <v>15</v>
      </c>
      <c r="J6" s="81">
        <v>183</v>
      </c>
      <c r="K6" s="81">
        <v>150</v>
      </c>
      <c r="L6" s="81">
        <v>345</v>
      </c>
      <c r="M6" s="81">
        <v>35</v>
      </c>
      <c r="N6" s="81">
        <v>187</v>
      </c>
      <c r="O6" s="81">
        <v>29</v>
      </c>
      <c r="P6" s="81">
        <v>56</v>
      </c>
      <c r="Q6" s="81">
        <v>5</v>
      </c>
      <c r="R6" s="81">
        <v>4</v>
      </c>
      <c r="S6" s="81" t="s">
        <v>41</v>
      </c>
      <c r="T6" s="99" t="s">
        <v>41</v>
      </c>
    </row>
    <row r="7" spans="1:20" ht="18" customHeight="1">
      <c r="B7" s="330"/>
      <c r="C7" s="296"/>
      <c r="D7" s="295" t="s">
        <v>6</v>
      </c>
      <c r="E7" s="81">
        <v>1088</v>
      </c>
      <c r="F7" s="81">
        <v>646</v>
      </c>
      <c r="G7" s="81" t="s">
        <v>41</v>
      </c>
      <c r="H7" s="81">
        <v>3</v>
      </c>
      <c r="I7" s="81">
        <v>2</v>
      </c>
      <c r="J7" s="81">
        <v>105</v>
      </c>
      <c r="K7" s="81">
        <v>69</v>
      </c>
      <c r="L7" s="81">
        <v>183</v>
      </c>
      <c r="M7" s="81">
        <v>11</v>
      </c>
      <c r="N7" s="81">
        <v>28</v>
      </c>
      <c r="O7" s="81">
        <v>24</v>
      </c>
      <c r="P7" s="81">
        <v>13</v>
      </c>
      <c r="Q7" s="81">
        <v>1</v>
      </c>
      <c r="R7" s="81">
        <v>3</v>
      </c>
      <c r="S7" s="81" t="s">
        <v>41</v>
      </c>
      <c r="T7" s="99" t="s">
        <v>41</v>
      </c>
    </row>
    <row r="8" spans="1:20" ht="18" customHeight="1">
      <c r="B8" s="330"/>
      <c r="C8" s="296"/>
      <c r="D8" s="295" t="s">
        <v>7</v>
      </c>
      <c r="E8" s="81">
        <v>92</v>
      </c>
      <c r="F8" s="81">
        <v>47</v>
      </c>
      <c r="G8" s="81" t="s">
        <v>41</v>
      </c>
      <c r="H8" s="81" t="s">
        <v>41</v>
      </c>
      <c r="I8" s="81" t="s">
        <v>41</v>
      </c>
      <c r="J8" s="81">
        <v>6</v>
      </c>
      <c r="K8" s="81">
        <v>22</v>
      </c>
      <c r="L8" s="81">
        <v>4</v>
      </c>
      <c r="M8" s="81" t="s">
        <v>41</v>
      </c>
      <c r="N8" s="81">
        <v>2</v>
      </c>
      <c r="O8" s="81" t="s">
        <v>41</v>
      </c>
      <c r="P8" s="81">
        <v>11</v>
      </c>
      <c r="Q8" s="81" t="s">
        <v>41</v>
      </c>
      <c r="R8" s="81" t="s">
        <v>41</v>
      </c>
      <c r="S8" s="81" t="s">
        <v>41</v>
      </c>
      <c r="T8" s="99" t="s">
        <v>41</v>
      </c>
    </row>
    <row r="9" spans="1:20" ht="18" customHeight="1">
      <c r="B9" s="330"/>
      <c r="C9" s="296"/>
      <c r="D9" s="295" t="s">
        <v>27</v>
      </c>
      <c r="E9" s="81">
        <v>62</v>
      </c>
      <c r="F9" s="81">
        <v>13</v>
      </c>
      <c r="G9" s="81" t="s">
        <v>41</v>
      </c>
      <c r="H9" s="81">
        <v>1</v>
      </c>
      <c r="I9" s="81">
        <v>5</v>
      </c>
      <c r="J9" s="81">
        <v>9</v>
      </c>
      <c r="K9" s="81">
        <v>5</v>
      </c>
      <c r="L9" s="81" t="s">
        <v>41</v>
      </c>
      <c r="M9" s="81" t="s">
        <v>41</v>
      </c>
      <c r="N9" s="81">
        <v>20</v>
      </c>
      <c r="O9" s="81" t="s">
        <v>41</v>
      </c>
      <c r="P9" s="81">
        <v>5</v>
      </c>
      <c r="Q9" s="81">
        <v>4</v>
      </c>
      <c r="R9" s="81" t="s">
        <v>41</v>
      </c>
      <c r="S9" s="81" t="s">
        <v>41</v>
      </c>
      <c r="T9" s="99" t="s">
        <v>41</v>
      </c>
    </row>
    <row r="10" spans="1:20" ht="18" customHeight="1">
      <c r="B10" s="330"/>
      <c r="C10" s="296"/>
      <c r="D10" s="295" t="s">
        <v>9</v>
      </c>
      <c r="E10" s="81">
        <v>90</v>
      </c>
      <c r="F10" s="81">
        <v>45</v>
      </c>
      <c r="G10" s="81" t="s">
        <v>41</v>
      </c>
      <c r="H10" s="81">
        <v>1</v>
      </c>
      <c r="I10" s="81">
        <v>1</v>
      </c>
      <c r="J10" s="81">
        <v>11</v>
      </c>
      <c r="K10" s="81">
        <v>3</v>
      </c>
      <c r="L10" s="81">
        <v>1</v>
      </c>
      <c r="M10" s="81">
        <v>2</v>
      </c>
      <c r="N10" s="81">
        <v>10</v>
      </c>
      <c r="O10" s="81" t="s">
        <v>41</v>
      </c>
      <c r="P10" s="81">
        <v>16</v>
      </c>
      <c r="Q10" s="81" t="s">
        <v>41</v>
      </c>
      <c r="R10" s="81" t="s">
        <v>41</v>
      </c>
      <c r="S10" s="81" t="s">
        <v>41</v>
      </c>
      <c r="T10" s="99" t="s">
        <v>41</v>
      </c>
    </row>
    <row r="11" spans="1:20" ht="18" customHeight="1">
      <c r="B11" s="330"/>
      <c r="C11" s="296"/>
      <c r="D11" s="295" t="s">
        <v>10</v>
      </c>
      <c r="E11" s="81">
        <v>260</v>
      </c>
      <c r="F11" s="81">
        <v>7</v>
      </c>
      <c r="G11" s="81" t="s">
        <v>41</v>
      </c>
      <c r="H11" s="81" t="s">
        <v>41</v>
      </c>
      <c r="I11" s="81">
        <v>4</v>
      </c>
      <c r="J11" s="81">
        <v>28</v>
      </c>
      <c r="K11" s="81">
        <v>39</v>
      </c>
      <c r="L11" s="81">
        <v>104</v>
      </c>
      <c r="M11" s="81">
        <v>2</v>
      </c>
      <c r="N11" s="81">
        <v>76</v>
      </c>
      <c r="O11" s="81" t="s">
        <v>41</v>
      </c>
      <c r="P11" s="81" t="s">
        <v>41</v>
      </c>
      <c r="Q11" s="81" t="s">
        <v>41</v>
      </c>
      <c r="R11" s="81" t="s">
        <v>41</v>
      </c>
      <c r="S11" s="81" t="s">
        <v>41</v>
      </c>
      <c r="T11" s="99" t="s">
        <v>41</v>
      </c>
    </row>
    <row r="12" spans="1:20" ht="18" customHeight="1">
      <c r="B12" s="330"/>
      <c r="C12" s="296"/>
      <c r="D12" s="295" t="s">
        <v>11</v>
      </c>
      <c r="E12" s="81">
        <v>453</v>
      </c>
      <c r="F12" s="81">
        <v>271</v>
      </c>
      <c r="G12" s="81" t="s">
        <v>41</v>
      </c>
      <c r="H12" s="81">
        <v>2</v>
      </c>
      <c r="I12" s="81">
        <v>3</v>
      </c>
      <c r="J12" s="81">
        <v>24</v>
      </c>
      <c r="K12" s="81">
        <v>12</v>
      </c>
      <c r="L12" s="81">
        <v>53</v>
      </c>
      <c r="M12" s="81">
        <v>20</v>
      </c>
      <c r="N12" s="81">
        <v>51</v>
      </c>
      <c r="O12" s="81">
        <v>5</v>
      </c>
      <c r="P12" s="81">
        <v>11</v>
      </c>
      <c r="Q12" s="81" t="s">
        <v>41</v>
      </c>
      <c r="R12" s="81">
        <v>1</v>
      </c>
      <c r="S12" s="81" t="s">
        <v>41</v>
      </c>
      <c r="T12" s="99" t="s">
        <v>41</v>
      </c>
    </row>
    <row r="13" spans="1:20" ht="18" customHeight="1">
      <c r="B13" s="330" t="s">
        <v>28</v>
      </c>
      <c r="C13" s="329" t="s">
        <v>5</v>
      </c>
      <c r="D13" s="319"/>
      <c r="E13" s="81">
        <v>1660</v>
      </c>
      <c r="F13" s="81">
        <v>779</v>
      </c>
      <c r="G13" s="81" t="s">
        <v>41</v>
      </c>
      <c r="H13" s="81">
        <v>12</v>
      </c>
      <c r="I13" s="81">
        <v>11</v>
      </c>
      <c r="J13" s="81">
        <v>159</v>
      </c>
      <c r="K13" s="81">
        <v>130</v>
      </c>
      <c r="L13" s="81">
        <v>320</v>
      </c>
      <c r="M13" s="81">
        <v>24</v>
      </c>
      <c r="N13" s="81">
        <v>150</v>
      </c>
      <c r="O13" s="81">
        <v>23</v>
      </c>
      <c r="P13" s="81">
        <v>42</v>
      </c>
      <c r="Q13" s="81">
        <v>4</v>
      </c>
      <c r="R13" s="81">
        <v>4</v>
      </c>
      <c r="S13" s="81" t="s">
        <v>41</v>
      </c>
      <c r="T13" s="99">
        <v>2</v>
      </c>
    </row>
    <row r="14" spans="1:20" ht="18" customHeight="1">
      <c r="B14" s="330"/>
      <c r="C14" s="296"/>
      <c r="D14" s="295" t="s">
        <v>6</v>
      </c>
      <c r="E14" s="81">
        <v>846</v>
      </c>
      <c r="F14" s="81">
        <v>463</v>
      </c>
      <c r="G14" s="81" t="s">
        <v>41</v>
      </c>
      <c r="H14" s="81">
        <v>5</v>
      </c>
      <c r="I14" s="81">
        <v>2</v>
      </c>
      <c r="J14" s="81">
        <v>94</v>
      </c>
      <c r="K14" s="81">
        <v>50</v>
      </c>
      <c r="L14" s="81">
        <v>160</v>
      </c>
      <c r="M14" s="81">
        <v>8</v>
      </c>
      <c r="N14" s="81">
        <v>29</v>
      </c>
      <c r="O14" s="81">
        <v>19</v>
      </c>
      <c r="P14" s="81">
        <v>10</v>
      </c>
      <c r="Q14" s="81">
        <v>2</v>
      </c>
      <c r="R14" s="81">
        <v>3</v>
      </c>
      <c r="S14" s="81" t="s">
        <v>41</v>
      </c>
      <c r="T14" s="99">
        <v>1</v>
      </c>
    </row>
    <row r="15" spans="1:20" ht="18" customHeight="1">
      <c r="B15" s="330"/>
      <c r="C15" s="296"/>
      <c r="D15" s="295" t="s">
        <v>7</v>
      </c>
      <c r="E15" s="81">
        <v>82</v>
      </c>
      <c r="F15" s="81">
        <v>47</v>
      </c>
      <c r="G15" s="81" t="s">
        <v>41</v>
      </c>
      <c r="H15" s="81">
        <v>1</v>
      </c>
      <c r="I15" s="81">
        <v>3</v>
      </c>
      <c r="J15" s="81">
        <v>4</v>
      </c>
      <c r="K15" s="81">
        <v>11</v>
      </c>
      <c r="L15" s="81">
        <v>6</v>
      </c>
      <c r="M15" s="81" t="s">
        <v>41</v>
      </c>
      <c r="N15" s="81">
        <v>4</v>
      </c>
      <c r="O15" s="81" t="s">
        <v>41</v>
      </c>
      <c r="P15" s="81">
        <v>6</v>
      </c>
      <c r="Q15" s="81" t="s">
        <v>41</v>
      </c>
      <c r="R15" s="81" t="s">
        <v>41</v>
      </c>
      <c r="S15" s="81" t="s">
        <v>41</v>
      </c>
      <c r="T15" s="99" t="s">
        <v>41</v>
      </c>
    </row>
    <row r="16" spans="1:20" ht="18" customHeight="1">
      <c r="B16" s="330"/>
      <c r="C16" s="296"/>
      <c r="D16" s="295" t="s">
        <v>27</v>
      </c>
      <c r="E16" s="81">
        <v>54</v>
      </c>
      <c r="F16" s="81">
        <v>17</v>
      </c>
      <c r="G16" s="81" t="s">
        <v>41</v>
      </c>
      <c r="H16" s="81" t="s">
        <v>41</v>
      </c>
      <c r="I16" s="81">
        <v>4</v>
      </c>
      <c r="J16" s="81">
        <v>7</v>
      </c>
      <c r="K16" s="81">
        <v>2</v>
      </c>
      <c r="L16" s="81">
        <v>3</v>
      </c>
      <c r="M16" s="81" t="s">
        <v>41</v>
      </c>
      <c r="N16" s="81">
        <v>14</v>
      </c>
      <c r="O16" s="81" t="s">
        <v>41</v>
      </c>
      <c r="P16" s="81">
        <v>5</v>
      </c>
      <c r="Q16" s="81">
        <v>2</v>
      </c>
      <c r="R16" s="81" t="s">
        <v>439</v>
      </c>
      <c r="S16" s="81" t="s">
        <v>41</v>
      </c>
      <c r="T16" s="99" t="s">
        <v>41</v>
      </c>
    </row>
    <row r="17" spans="2:20" ht="18" customHeight="1">
      <c r="B17" s="330"/>
      <c r="C17" s="296"/>
      <c r="D17" s="295" t="s">
        <v>9</v>
      </c>
      <c r="E17" s="81">
        <v>80</v>
      </c>
      <c r="F17" s="81">
        <v>50</v>
      </c>
      <c r="G17" s="81" t="s">
        <v>41</v>
      </c>
      <c r="H17" s="81">
        <v>4</v>
      </c>
      <c r="I17" s="81">
        <v>1</v>
      </c>
      <c r="J17" s="81">
        <v>5</v>
      </c>
      <c r="K17" s="81">
        <v>1</v>
      </c>
      <c r="L17" s="81">
        <v>2</v>
      </c>
      <c r="M17" s="81">
        <v>2</v>
      </c>
      <c r="N17" s="81">
        <v>5</v>
      </c>
      <c r="O17" s="81" t="s">
        <v>41</v>
      </c>
      <c r="P17" s="81">
        <v>10</v>
      </c>
      <c r="Q17" s="81" t="s">
        <v>41</v>
      </c>
      <c r="R17" s="81" t="s">
        <v>41</v>
      </c>
      <c r="S17" s="81" t="s">
        <v>41</v>
      </c>
      <c r="T17" s="99" t="s">
        <v>41</v>
      </c>
    </row>
    <row r="18" spans="2:20" ht="18" customHeight="1">
      <c r="B18" s="330"/>
      <c r="C18" s="296"/>
      <c r="D18" s="295" t="s">
        <v>10</v>
      </c>
      <c r="E18" s="81">
        <v>242</v>
      </c>
      <c r="F18" s="81">
        <v>13</v>
      </c>
      <c r="G18" s="81" t="s">
        <v>41</v>
      </c>
      <c r="H18" s="81">
        <v>1</v>
      </c>
      <c r="I18" s="81" t="s">
        <v>41</v>
      </c>
      <c r="J18" s="81">
        <v>19</v>
      </c>
      <c r="K18" s="81">
        <v>53</v>
      </c>
      <c r="L18" s="81">
        <v>105</v>
      </c>
      <c r="M18" s="81">
        <v>1</v>
      </c>
      <c r="N18" s="81">
        <v>50</v>
      </c>
      <c r="O18" s="81" t="s">
        <v>41</v>
      </c>
      <c r="P18" s="81" t="s">
        <v>41</v>
      </c>
      <c r="Q18" s="81" t="s">
        <v>41</v>
      </c>
      <c r="R18" s="81" t="s">
        <v>41</v>
      </c>
      <c r="S18" s="81" t="s">
        <v>41</v>
      </c>
      <c r="T18" s="99" t="s">
        <v>41</v>
      </c>
    </row>
    <row r="19" spans="2:20" ht="18" customHeight="1">
      <c r="B19" s="330"/>
      <c r="C19" s="296"/>
      <c r="D19" s="295" t="s">
        <v>11</v>
      </c>
      <c r="E19" s="81">
        <v>356</v>
      </c>
      <c r="F19" s="81">
        <v>189</v>
      </c>
      <c r="G19" s="81" t="s">
        <v>41</v>
      </c>
      <c r="H19" s="81">
        <v>1</v>
      </c>
      <c r="I19" s="81">
        <v>1</v>
      </c>
      <c r="J19" s="81">
        <v>30</v>
      </c>
      <c r="K19" s="81">
        <v>13</v>
      </c>
      <c r="L19" s="81">
        <v>44</v>
      </c>
      <c r="M19" s="81">
        <v>13</v>
      </c>
      <c r="N19" s="81">
        <v>48</v>
      </c>
      <c r="O19" s="81">
        <v>4</v>
      </c>
      <c r="P19" s="81">
        <v>11</v>
      </c>
      <c r="Q19" s="81" t="s">
        <v>41</v>
      </c>
      <c r="R19" s="81">
        <v>1</v>
      </c>
      <c r="S19" s="81" t="s">
        <v>41</v>
      </c>
      <c r="T19" s="99">
        <v>1</v>
      </c>
    </row>
    <row r="20" spans="2:20" ht="18" customHeight="1">
      <c r="B20" s="330" t="s">
        <v>29</v>
      </c>
      <c r="C20" s="329" t="s">
        <v>5</v>
      </c>
      <c r="D20" s="319"/>
      <c r="E20" s="81">
        <v>1338</v>
      </c>
      <c r="F20" s="81">
        <v>598</v>
      </c>
      <c r="G20" s="81" t="s">
        <v>72</v>
      </c>
      <c r="H20" s="81">
        <v>3</v>
      </c>
      <c r="I20" s="81">
        <v>7</v>
      </c>
      <c r="J20" s="81">
        <v>142</v>
      </c>
      <c r="K20" s="81">
        <v>91</v>
      </c>
      <c r="L20" s="81">
        <v>284</v>
      </c>
      <c r="M20" s="81">
        <v>24</v>
      </c>
      <c r="N20" s="81">
        <v>120</v>
      </c>
      <c r="O20" s="81">
        <v>24</v>
      </c>
      <c r="P20" s="81">
        <v>34</v>
      </c>
      <c r="Q20" s="81">
        <v>7</v>
      </c>
      <c r="R20" s="81">
        <v>2</v>
      </c>
      <c r="S20" s="81" t="s">
        <v>72</v>
      </c>
      <c r="T20" s="99">
        <v>2</v>
      </c>
    </row>
    <row r="21" spans="2:20" ht="18" customHeight="1">
      <c r="B21" s="330"/>
      <c r="C21" s="296"/>
      <c r="D21" s="295" t="s">
        <v>6</v>
      </c>
      <c r="E21" s="81">
        <v>669</v>
      </c>
      <c r="F21" s="81">
        <v>338</v>
      </c>
      <c r="G21" s="81" t="s">
        <v>436</v>
      </c>
      <c r="H21" s="81">
        <v>2</v>
      </c>
      <c r="I21" s="81" t="s">
        <v>436</v>
      </c>
      <c r="J21" s="81">
        <v>84</v>
      </c>
      <c r="K21" s="81">
        <v>35</v>
      </c>
      <c r="L21" s="81">
        <v>129</v>
      </c>
      <c r="M21" s="81">
        <v>11</v>
      </c>
      <c r="N21" s="81">
        <v>32</v>
      </c>
      <c r="O21" s="81">
        <v>21</v>
      </c>
      <c r="P21" s="81">
        <v>9</v>
      </c>
      <c r="Q21" s="81">
        <v>6</v>
      </c>
      <c r="R21" s="81">
        <v>1</v>
      </c>
      <c r="S21" s="81" t="s">
        <v>436</v>
      </c>
      <c r="T21" s="99">
        <v>1</v>
      </c>
    </row>
    <row r="22" spans="2:20" ht="18" customHeight="1">
      <c r="B22" s="330"/>
      <c r="C22" s="296"/>
      <c r="D22" s="295" t="s">
        <v>7</v>
      </c>
      <c r="E22" s="81">
        <v>57</v>
      </c>
      <c r="F22" s="81">
        <v>29</v>
      </c>
      <c r="G22" s="81" t="s">
        <v>72</v>
      </c>
      <c r="H22" s="81" t="s">
        <v>436</v>
      </c>
      <c r="I22" s="81" t="s">
        <v>438</v>
      </c>
      <c r="J22" s="81">
        <v>2</v>
      </c>
      <c r="K22" s="81">
        <v>9</v>
      </c>
      <c r="L22" s="81">
        <v>8</v>
      </c>
      <c r="M22" s="81" t="s">
        <v>72</v>
      </c>
      <c r="N22" s="81">
        <v>3</v>
      </c>
      <c r="O22" s="81" t="s">
        <v>72</v>
      </c>
      <c r="P22" s="81">
        <v>6</v>
      </c>
      <c r="Q22" s="81" t="s">
        <v>72</v>
      </c>
      <c r="R22" s="81" t="s">
        <v>72</v>
      </c>
      <c r="S22" s="81" t="s">
        <v>72</v>
      </c>
      <c r="T22" s="99" t="s">
        <v>72</v>
      </c>
    </row>
    <row r="23" spans="2:20" ht="18" customHeight="1">
      <c r="B23" s="330"/>
      <c r="C23" s="296"/>
      <c r="D23" s="295" t="s">
        <v>27</v>
      </c>
      <c r="E23" s="81">
        <v>50</v>
      </c>
      <c r="F23" s="81">
        <v>17</v>
      </c>
      <c r="G23" s="81" t="s">
        <v>72</v>
      </c>
      <c r="H23" s="81" t="s">
        <v>72</v>
      </c>
      <c r="I23" s="81">
        <v>2</v>
      </c>
      <c r="J23" s="81">
        <v>9</v>
      </c>
      <c r="K23" s="81">
        <v>1</v>
      </c>
      <c r="L23" s="81">
        <v>5</v>
      </c>
      <c r="M23" s="81" t="s">
        <v>72</v>
      </c>
      <c r="N23" s="81">
        <v>9</v>
      </c>
      <c r="O23" s="81">
        <v>1</v>
      </c>
      <c r="P23" s="81">
        <v>4</v>
      </c>
      <c r="Q23" s="81">
        <v>1</v>
      </c>
      <c r="R23" s="81">
        <v>1</v>
      </c>
      <c r="S23" s="81" t="s">
        <v>72</v>
      </c>
      <c r="T23" s="99" t="s">
        <v>72</v>
      </c>
    </row>
    <row r="24" spans="2:20" ht="18" customHeight="1">
      <c r="B24" s="330"/>
      <c r="C24" s="296"/>
      <c r="D24" s="295" t="s">
        <v>9</v>
      </c>
      <c r="E24" s="81">
        <v>62</v>
      </c>
      <c r="F24" s="81">
        <v>40</v>
      </c>
      <c r="G24" s="81" t="s">
        <v>72</v>
      </c>
      <c r="H24" s="81" t="s">
        <v>436</v>
      </c>
      <c r="I24" s="81" t="s">
        <v>436</v>
      </c>
      <c r="J24" s="81">
        <v>6</v>
      </c>
      <c r="K24" s="81">
        <v>2</v>
      </c>
      <c r="L24" s="81">
        <v>2</v>
      </c>
      <c r="M24" s="81">
        <v>1</v>
      </c>
      <c r="N24" s="81">
        <v>2</v>
      </c>
      <c r="O24" s="81" t="s">
        <v>72</v>
      </c>
      <c r="P24" s="81">
        <v>9</v>
      </c>
      <c r="Q24" s="81" t="s">
        <v>72</v>
      </c>
      <c r="R24" s="81" t="s">
        <v>72</v>
      </c>
      <c r="S24" s="81" t="s">
        <v>72</v>
      </c>
      <c r="T24" s="99" t="s">
        <v>72</v>
      </c>
    </row>
    <row r="25" spans="2:20" ht="18" customHeight="1">
      <c r="B25" s="330"/>
      <c r="C25" s="296"/>
      <c r="D25" s="295" t="s">
        <v>10</v>
      </c>
      <c r="E25" s="81">
        <v>206</v>
      </c>
      <c r="F25" s="81">
        <v>7</v>
      </c>
      <c r="G25" s="81" t="s">
        <v>72</v>
      </c>
      <c r="H25" s="81" t="s">
        <v>436</v>
      </c>
      <c r="I25" s="81">
        <v>3</v>
      </c>
      <c r="J25" s="81">
        <v>19</v>
      </c>
      <c r="K25" s="81">
        <v>35</v>
      </c>
      <c r="L25" s="81">
        <v>101</v>
      </c>
      <c r="M25" s="81">
        <v>2</v>
      </c>
      <c r="N25" s="81">
        <v>38</v>
      </c>
      <c r="O25" s="81" t="s">
        <v>72</v>
      </c>
      <c r="P25" s="81" t="s">
        <v>72</v>
      </c>
      <c r="Q25" s="81" t="s">
        <v>72</v>
      </c>
      <c r="R25" s="81" t="s">
        <v>72</v>
      </c>
      <c r="S25" s="81" t="s">
        <v>72</v>
      </c>
      <c r="T25" s="99">
        <v>1</v>
      </c>
    </row>
    <row r="26" spans="2:20" ht="18" customHeight="1" thickBot="1">
      <c r="B26" s="331"/>
      <c r="C26" s="127"/>
      <c r="D26" s="128" t="s">
        <v>11</v>
      </c>
      <c r="E26" s="89">
        <v>294</v>
      </c>
      <c r="F26" s="89">
        <v>167</v>
      </c>
      <c r="G26" s="89" t="s">
        <v>437</v>
      </c>
      <c r="H26" s="89">
        <v>1</v>
      </c>
      <c r="I26" s="89">
        <v>2</v>
      </c>
      <c r="J26" s="89">
        <v>22</v>
      </c>
      <c r="K26" s="89">
        <v>9</v>
      </c>
      <c r="L26" s="89">
        <v>39</v>
      </c>
      <c r="M26" s="89">
        <v>10</v>
      </c>
      <c r="N26" s="89">
        <v>36</v>
      </c>
      <c r="O26" s="89">
        <v>2</v>
      </c>
      <c r="P26" s="89">
        <v>6</v>
      </c>
      <c r="Q26" s="89" t="s">
        <v>438</v>
      </c>
      <c r="R26" s="89" t="s">
        <v>438</v>
      </c>
      <c r="S26" s="89" t="s">
        <v>440</v>
      </c>
      <c r="T26" s="102" t="s">
        <v>441</v>
      </c>
    </row>
    <row r="27" spans="2:20">
      <c r="B27" s="77" t="s">
        <v>360</v>
      </c>
    </row>
    <row r="28" spans="2:20">
      <c r="B28" s="77" t="s">
        <v>294</v>
      </c>
    </row>
    <row r="29" spans="2:20">
      <c r="B29" s="77"/>
    </row>
  </sheetData>
  <mergeCells count="7">
    <mergeCell ref="B5:D5"/>
    <mergeCell ref="C20:D20"/>
    <mergeCell ref="C13:D13"/>
    <mergeCell ref="B6:B12"/>
    <mergeCell ref="C6:D6"/>
    <mergeCell ref="B13:B19"/>
    <mergeCell ref="B20:B26"/>
  </mergeCells>
  <phoneticPr fontId="2"/>
  <pageMargins left="0.23622047244094491" right="0.23622047244094491" top="0.74803149606299213" bottom="0.74803149606299213" header="0.31496062992125984" footer="0.31496062992125984"/>
  <pageSetup paperSize="9" scale="64" orientation="portrait" r:id="rId1"/>
  <headerFooter>
    <oddFooter>&amp;C&amp;F / &amp;A&amp;R&amp;P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29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8.375" style="3" customWidth="1"/>
    <col min="3" max="3" width="2" style="3" customWidth="1"/>
    <col min="4" max="4" width="8.75" style="3" customWidth="1"/>
    <col min="5" max="20" width="7.875" style="3" customWidth="1"/>
    <col min="21" max="16384" width="8.875" style="3"/>
  </cols>
  <sheetData>
    <row r="1" spans="1:22" s="187" customFormat="1" ht="17.25">
      <c r="A1" s="187" t="s">
        <v>258</v>
      </c>
    </row>
    <row r="2" spans="1:22" ht="19.5" customHeight="1">
      <c r="B2" s="44" t="s">
        <v>372</v>
      </c>
      <c r="C2" s="2"/>
      <c r="D2" s="2"/>
      <c r="E2" s="2"/>
      <c r="F2" s="2"/>
      <c r="G2" s="2"/>
      <c r="H2" s="2"/>
      <c r="I2" s="2"/>
      <c r="J2" s="70"/>
      <c r="K2" s="2"/>
      <c r="L2" s="2"/>
      <c r="M2" s="2"/>
      <c r="N2" s="2"/>
      <c r="O2" s="2"/>
      <c r="P2" s="2"/>
      <c r="Q2" s="2"/>
      <c r="R2" s="2"/>
      <c r="S2" s="2"/>
    </row>
    <row r="3" spans="1:22" ht="13.5" customHeight="1">
      <c r="B3" s="4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0"/>
      <c r="Q3" s="50"/>
      <c r="R3" s="50"/>
      <c r="S3" s="50"/>
    </row>
    <row r="4" spans="1:22" ht="13.5" customHeight="1" thickBot="1">
      <c r="B4" s="41" t="s">
        <v>14</v>
      </c>
      <c r="C4" s="38"/>
      <c r="D4" s="38"/>
      <c r="E4" s="38"/>
      <c r="F4" s="38"/>
    </row>
    <row r="5" spans="1:22" ht="63" customHeight="1">
      <c r="B5" s="359" t="s">
        <v>15</v>
      </c>
      <c r="C5" s="350"/>
      <c r="D5" s="352"/>
      <c r="E5" s="63" t="s">
        <v>36</v>
      </c>
      <c r="F5" s="71" t="s">
        <v>56</v>
      </c>
      <c r="G5" s="62" t="s">
        <v>435</v>
      </c>
      <c r="H5" s="62" t="s">
        <v>54</v>
      </c>
      <c r="I5" s="62" t="s">
        <v>53</v>
      </c>
      <c r="J5" s="62" t="s">
        <v>52</v>
      </c>
      <c r="K5" s="62" t="s">
        <v>51</v>
      </c>
      <c r="L5" s="63" t="s">
        <v>50</v>
      </c>
      <c r="M5" s="62" t="s">
        <v>49</v>
      </c>
      <c r="N5" s="62" t="s">
        <v>48</v>
      </c>
      <c r="O5" s="63" t="s">
        <v>47</v>
      </c>
      <c r="P5" s="63" t="s">
        <v>46</v>
      </c>
      <c r="Q5" s="63" t="s">
        <v>45</v>
      </c>
      <c r="R5" s="63" t="s">
        <v>44</v>
      </c>
      <c r="S5" s="63" t="s">
        <v>43</v>
      </c>
      <c r="T5" s="165" t="s">
        <v>42</v>
      </c>
    </row>
    <row r="6" spans="1:22" ht="15.75" customHeight="1">
      <c r="B6" s="330" t="s">
        <v>35</v>
      </c>
      <c r="C6" s="329" t="s">
        <v>5</v>
      </c>
      <c r="D6" s="319"/>
      <c r="E6" s="81">
        <v>1589</v>
      </c>
      <c r="F6" s="81">
        <v>883</v>
      </c>
      <c r="G6" s="81" t="s">
        <v>41</v>
      </c>
      <c r="H6" s="81">
        <v>3</v>
      </c>
      <c r="I6" s="81">
        <v>10</v>
      </c>
      <c r="J6" s="81">
        <v>109</v>
      </c>
      <c r="K6" s="81">
        <v>88</v>
      </c>
      <c r="L6" s="81">
        <v>282</v>
      </c>
      <c r="M6" s="81">
        <v>22</v>
      </c>
      <c r="N6" s="81">
        <v>114</v>
      </c>
      <c r="O6" s="81">
        <v>29</v>
      </c>
      <c r="P6" s="81">
        <v>41</v>
      </c>
      <c r="Q6" s="81">
        <v>5</v>
      </c>
      <c r="R6" s="81">
        <v>3</v>
      </c>
      <c r="S6" s="81" t="s">
        <v>41</v>
      </c>
      <c r="T6" s="99" t="s">
        <v>41</v>
      </c>
      <c r="V6" s="300"/>
    </row>
    <row r="7" spans="1:22" ht="15.75" customHeight="1">
      <c r="B7" s="330"/>
      <c r="C7" s="292"/>
      <c r="D7" s="291" t="s">
        <v>6</v>
      </c>
      <c r="E7" s="81">
        <v>917</v>
      </c>
      <c r="F7" s="81">
        <v>578</v>
      </c>
      <c r="G7" s="81" t="s">
        <v>41</v>
      </c>
      <c r="H7" s="81">
        <v>1</v>
      </c>
      <c r="I7" s="81">
        <v>1</v>
      </c>
      <c r="J7" s="81">
        <v>65</v>
      </c>
      <c r="K7" s="81">
        <v>45</v>
      </c>
      <c r="L7" s="81">
        <v>165</v>
      </c>
      <c r="M7" s="81">
        <v>7</v>
      </c>
      <c r="N7" s="81">
        <v>16</v>
      </c>
      <c r="O7" s="81">
        <v>24</v>
      </c>
      <c r="P7" s="81">
        <v>12</v>
      </c>
      <c r="Q7" s="81">
        <v>1</v>
      </c>
      <c r="R7" s="81">
        <v>2</v>
      </c>
      <c r="S7" s="81" t="s">
        <v>41</v>
      </c>
      <c r="T7" s="99" t="s">
        <v>41</v>
      </c>
      <c r="V7" s="300"/>
    </row>
    <row r="8" spans="1:22" ht="15.75" customHeight="1">
      <c r="B8" s="330"/>
      <c r="C8" s="292"/>
      <c r="D8" s="291" t="s">
        <v>7</v>
      </c>
      <c r="E8" s="81">
        <v>53</v>
      </c>
      <c r="F8" s="81">
        <v>30</v>
      </c>
      <c r="G8" s="81" t="s">
        <v>41</v>
      </c>
      <c r="H8" s="81" t="s">
        <v>41</v>
      </c>
      <c r="I8" s="81" t="s">
        <v>41</v>
      </c>
      <c r="J8" s="81">
        <v>3</v>
      </c>
      <c r="K8" s="81">
        <v>12</v>
      </c>
      <c r="L8" s="81">
        <v>1</v>
      </c>
      <c r="M8" s="81" t="s">
        <v>41</v>
      </c>
      <c r="N8" s="81">
        <v>1</v>
      </c>
      <c r="O8" s="81" t="s">
        <v>41</v>
      </c>
      <c r="P8" s="81">
        <v>6</v>
      </c>
      <c r="Q8" s="81" t="s">
        <v>41</v>
      </c>
      <c r="R8" s="81" t="s">
        <v>41</v>
      </c>
      <c r="S8" s="81" t="s">
        <v>41</v>
      </c>
      <c r="T8" s="99" t="s">
        <v>41</v>
      </c>
      <c r="V8" s="300"/>
    </row>
    <row r="9" spans="1:22" ht="15.75" customHeight="1">
      <c r="B9" s="330"/>
      <c r="C9" s="292"/>
      <c r="D9" s="291" t="s">
        <v>27</v>
      </c>
      <c r="E9" s="81">
        <v>44</v>
      </c>
      <c r="F9" s="81">
        <v>8</v>
      </c>
      <c r="G9" s="81" t="s">
        <v>41</v>
      </c>
      <c r="H9" s="81">
        <v>1</v>
      </c>
      <c r="I9" s="81">
        <v>5</v>
      </c>
      <c r="J9" s="81">
        <v>7</v>
      </c>
      <c r="K9" s="81">
        <v>3</v>
      </c>
      <c r="L9" s="81" t="s">
        <v>41</v>
      </c>
      <c r="M9" s="81" t="s">
        <v>41</v>
      </c>
      <c r="N9" s="81">
        <v>12</v>
      </c>
      <c r="O9" s="81" t="s">
        <v>41</v>
      </c>
      <c r="P9" s="81">
        <v>4</v>
      </c>
      <c r="Q9" s="81">
        <v>4</v>
      </c>
      <c r="R9" s="81" t="s">
        <v>41</v>
      </c>
      <c r="S9" s="81" t="s">
        <v>41</v>
      </c>
      <c r="T9" s="99" t="s">
        <v>41</v>
      </c>
      <c r="V9" s="300"/>
    </row>
    <row r="10" spans="1:22" ht="15.75" customHeight="1">
      <c r="B10" s="330"/>
      <c r="C10" s="292"/>
      <c r="D10" s="291" t="s">
        <v>9</v>
      </c>
      <c r="E10" s="81">
        <v>62</v>
      </c>
      <c r="F10" s="81">
        <v>34</v>
      </c>
      <c r="G10" s="81" t="s">
        <v>41</v>
      </c>
      <c r="H10" s="81" t="s">
        <v>41</v>
      </c>
      <c r="I10" s="81" t="s">
        <v>41</v>
      </c>
      <c r="J10" s="81">
        <v>5</v>
      </c>
      <c r="K10" s="81">
        <v>1</v>
      </c>
      <c r="L10" s="81">
        <v>1</v>
      </c>
      <c r="M10" s="81">
        <v>1</v>
      </c>
      <c r="N10" s="81">
        <v>8</v>
      </c>
      <c r="O10" s="81" t="s">
        <v>41</v>
      </c>
      <c r="P10" s="81">
        <v>12</v>
      </c>
      <c r="Q10" s="81" t="s">
        <v>41</v>
      </c>
      <c r="R10" s="81" t="s">
        <v>41</v>
      </c>
      <c r="S10" s="81" t="s">
        <v>41</v>
      </c>
      <c r="T10" s="99" t="s">
        <v>41</v>
      </c>
      <c r="V10" s="300"/>
    </row>
    <row r="11" spans="1:22" ht="15.75" customHeight="1">
      <c r="B11" s="330"/>
      <c r="C11" s="292"/>
      <c r="D11" s="291" t="s">
        <v>10</v>
      </c>
      <c r="E11" s="81">
        <v>178</v>
      </c>
      <c r="F11" s="81">
        <v>2</v>
      </c>
      <c r="G11" s="81" t="s">
        <v>41</v>
      </c>
      <c r="H11" s="81" t="s">
        <v>41</v>
      </c>
      <c r="I11" s="81">
        <v>2</v>
      </c>
      <c r="J11" s="81">
        <v>21</v>
      </c>
      <c r="K11" s="81">
        <v>21</v>
      </c>
      <c r="L11" s="81">
        <v>76</v>
      </c>
      <c r="M11" s="81" t="s">
        <v>41</v>
      </c>
      <c r="N11" s="81">
        <v>56</v>
      </c>
      <c r="O11" s="81" t="s">
        <v>41</v>
      </c>
      <c r="P11" s="81" t="s">
        <v>41</v>
      </c>
      <c r="Q11" s="81" t="s">
        <v>41</v>
      </c>
      <c r="R11" s="81" t="s">
        <v>41</v>
      </c>
      <c r="S11" s="81" t="s">
        <v>41</v>
      </c>
      <c r="T11" s="99" t="s">
        <v>41</v>
      </c>
      <c r="V11" s="300"/>
    </row>
    <row r="12" spans="1:22" ht="15.75" customHeight="1">
      <c r="B12" s="330"/>
      <c r="C12" s="292"/>
      <c r="D12" s="291" t="s">
        <v>11</v>
      </c>
      <c r="E12" s="81">
        <v>335</v>
      </c>
      <c r="F12" s="81">
        <v>231</v>
      </c>
      <c r="G12" s="81" t="s">
        <v>41</v>
      </c>
      <c r="H12" s="81">
        <v>1</v>
      </c>
      <c r="I12" s="81">
        <v>2</v>
      </c>
      <c r="J12" s="81">
        <v>8</v>
      </c>
      <c r="K12" s="81">
        <v>6</v>
      </c>
      <c r="L12" s="81">
        <v>39</v>
      </c>
      <c r="M12" s="81">
        <v>14</v>
      </c>
      <c r="N12" s="81">
        <v>21</v>
      </c>
      <c r="O12" s="81">
        <v>5</v>
      </c>
      <c r="P12" s="81">
        <v>7</v>
      </c>
      <c r="Q12" s="81" t="s">
        <v>41</v>
      </c>
      <c r="R12" s="81">
        <v>1</v>
      </c>
      <c r="S12" s="81" t="s">
        <v>41</v>
      </c>
      <c r="T12" s="99" t="s">
        <v>41</v>
      </c>
      <c r="V12" s="300"/>
    </row>
    <row r="13" spans="1:22" ht="15.75" customHeight="1">
      <c r="B13" s="330" t="s">
        <v>28</v>
      </c>
      <c r="C13" s="329" t="s">
        <v>5</v>
      </c>
      <c r="D13" s="319"/>
      <c r="E13" s="81">
        <v>1260</v>
      </c>
      <c r="F13" s="81">
        <v>673</v>
      </c>
      <c r="G13" s="81" t="s">
        <v>41</v>
      </c>
      <c r="H13" s="81">
        <v>5</v>
      </c>
      <c r="I13" s="81">
        <v>5</v>
      </c>
      <c r="J13" s="81">
        <v>94</v>
      </c>
      <c r="K13" s="81">
        <v>64</v>
      </c>
      <c r="L13" s="81">
        <v>261</v>
      </c>
      <c r="M13" s="81">
        <v>12</v>
      </c>
      <c r="N13" s="81">
        <v>90</v>
      </c>
      <c r="O13" s="81">
        <v>21</v>
      </c>
      <c r="P13" s="81">
        <v>26</v>
      </c>
      <c r="Q13" s="81">
        <v>4</v>
      </c>
      <c r="R13" s="81">
        <v>4</v>
      </c>
      <c r="S13" s="81" t="s">
        <v>41</v>
      </c>
      <c r="T13" s="99">
        <v>1</v>
      </c>
      <c r="V13" s="300"/>
    </row>
    <row r="14" spans="1:22" ht="15.75" customHeight="1">
      <c r="B14" s="330"/>
      <c r="C14" s="292"/>
      <c r="D14" s="291" t="s">
        <v>6</v>
      </c>
      <c r="E14" s="81">
        <v>720</v>
      </c>
      <c r="F14" s="81">
        <v>426</v>
      </c>
      <c r="G14" s="81" t="s">
        <v>41</v>
      </c>
      <c r="H14" s="81">
        <v>1</v>
      </c>
      <c r="I14" s="81">
        <v>1</v>
      </c>
      <c r="J14" s="81">
        <v>66</v>
      </c>
      <c r="K14" s="81">
        <v>24</v>
      </c>
      <c r="L14" s="81">
        <v>149</v>
      </c>
      <c r="M14" s="81">
        <v>3</v>
      </c>
      <c r="N14" s="81">
        <v>19</v>
      </c>
      <c r="O14" s="81">
        <v>17</v>
      </c>
      <c r="P14" s="81">
        <v>8</v>
      </c>
      <c r="Q14" s="81">
        <v>2</v>
      </c>
      <c r="R14" s="81">
        <v>3</v>
      </c>
      <c r="S14" s="81" t="s">
        <v>41</v>
      </c>
      <c r="T14" s="99">
        <v>1</v>
      </c>
      <c r="V14" s="300"/>
    </row>
    <row r="15" spans="1:22" ht="15.75" customHeight="1">
      <c r="B15" s="330"/>
      <c r="C15" s="292"/>
      <c r="D15" s="291" t="s">
        <v>7</v>
      </c>
      <c r="E15" s="81">
        <v>50</v>
      </c>
      <c r="F15" s="81">
        <v>32</v>
      </c>
      <c r="G15" s="81" t="s">
        <v>41</v>
      </c>
      <c r="H15" s="81" t="s">
        <v>41</v>
      </c>
      <c r="I15" s="81">
        <v>1</v>
      </c>
      <c r="J15" s="81">
        <v>2</v>
      </c>
      <c r="K15" s="81">
        <v>6</v>
      </c>
      <c r="L15" s="81">
        <v>4</v>
      </c>
      <c r="M15" s="81" t="s">
        <v>41</v>
      </c>
      <c r="N15" s="81">
        <v>1</v>
      </c>
      <c r="O15" s="81" t="s">
        <v>41</v>
      </c>
      <c r="P15" s="81">
        <v>4</v>
      </c>
      <c r="Q15" s="81" t="s">
        <v>41</v>
      </c>
      <c r="R15" s="81" t="s">
        <v>41</v>
      </c>
      <c r="S15" s="81" t="s">
        <v>41</v>
      </c>
      <c r="T15" s="99" t="s">
        <v>41</v>
      </c>
      <c r="V15" s="300"/>
    </row>
    <row r="16" spans="1:22" ht="15.75" customHeight="1">
      <c r="B16" s="330"/>
      <c r="C16" s="292"/>
      <c r="D16" s="291" t="s">
        <v>27</v>
      </c>
      <c r="E16" s="81">
        <v>26</v>
      </c>
      <c r="F16" s="81">
        <v>10</v>
      </c>
      <c r="G16" s="81" t="s">
        <v>41</v>
      </c>
      <c r="H16" s="81" t="s">
        <v>41</v>
      </c>
      <c r="I16" s="81">
        <v>2</v>
      </c>
      <c r="J16" s="81">
        <v>3</v>
      </c>
      <c r="K16" s="81" t="s">
        <v>41</v>
      </c>
      <c r="L16" s="81">
        <v>2</v>
      </c>
      <c r="M16" s="81" t="s">
        <v>41</v>
      </c>
      <c r="N16" s="81">
        <v>5</v>
      </c>
      <c r="O16" s="81" t="s">
        <v>41</v>
      </c>
      <c r="P16" s="81">
        <v>2</v>
      </c>
      <c r="Q16" s="81">
        <v>2</v>
      </c>
      <c r="R16" s="81" t="s">
        <v>429</v>
      </c>
      <c r="S16" s="81" t="s">
        <v>41</v>
      </c>
      <c r="T16" s="99" t="s">
        <v>41</v>
      </c>
      <c r="V16" s="300"/>
    </row>
    <row r="17" spans="2:22" ht="15.75" customHeight="1">
      <c r="B17" s="330"/>
      <c r="C17" s="292"/>
      <c r="D17" s="291" t="s">
        <v>9</v>
      </c>
      <c r="E17" s="81">
        <v>68</v>
      </c>
      <c r="F17" s="81">
        <v>46</v>
      </c>
      <c r="G17" s="81" t="s">
        <v>41</v>
      </c>
      <c r="H17" s="81">
        <v>3</v>
      </c>
      <c r="I17" s="81" t="s">
        <v>41</v>
      </c>
      <c r="J17" s="81">
        <v>3</v>
      </c>
      <c r="K17" s="81">
        <v>1</v>
      </c>
      <c r="L17" s="81">
        <v>1</v>
      </c>
      <c r="M17" s="81">
        <v>2</v>
      </c>
      <c r="N17" s="81">
        <v>5</v>
      </c>
      <c r="O17" s="81" t="s">
        <v>41</v>
      </c>
      <c r="P17" s="81">
        <v>7</v>
      </c>
      <c r="Q17" s="81" t="s">
        <v>41</v>
      </c>
      <c r="R17" s="81" t="s">
        <v>41</v>
      </c>
      <c r="S17" s="81" t="s">
        <v>41</v>
      </c>
      <c r="T17" s="99" t="s">
        <v>41</v>
      </c>
      <c r="V17" s="300"/>
    </row>
    <row r="18" spans="2:22" ht="15.75" customHeight="1">
      <c r="B18" s="330"/>
      <c r="C18" s="292"/>
      <c r="D18" s="291" t="s">
        <v>10</v>
      </c>
      <c r="E18" s="81">
        <v>148</v>
      </c>
      <c r="F18" s="81">
        <v>6</v>
      </c>
      <c r="G18" s="81" t="s">
        <v>41</v>
      </c>
      <c r="H18" s="81" t="s">
        <v>41</v>
      </c>
      <c r="I18" s="81" t="s">
        <v>41</v>
      </c>
      <c r="J18" s="81">
        <v>10</v>
      </c>
      <c r="K18" s="81">
        <v>30</v>
      </c>
      <c r="L18" s="81">
        <v>71</v>
      </c>
      <c r="M18" s="81" t="s">
        <v>41</v>
      </c>
      <c r="N18" s="81">
        <v>31</v>
      </c>
      <c r="O18" s="81" t="s">
        <v>41</v>
      </c>
      <c r="P18" s="81" t="s">
        <v>41</v>
      </c>
      <c r="Q18" s="81" t="s">
        <v>41</v>
      </c>
      <c r="R18" s="81" t="s">
        <v>41</v>
      </c>
      <c r="S18" s="81" t="s">
        <v>41</v>
      </c>
      <c r="T18" s="99" t="s">
        <v>41</v>
      </c>
      <c r="V18" s="300"/>
    </row>
    <row r="19" spans="2:22" ht="15.75" customHeight="1">
      <c r="B19" s="330"/>
      <c r="C19" s="292"/>
      <c r="D19" s="291" t="s">
        <v>11</v>
      </c>
      <c r="E19" s="81">
        <v>248</v>
      </c>
      <c r="F19" s="81">
        <v>153</v>
      </c>
      <c r="G19" s="81" t="s">
        <v>41</v>
      </c>
      <c r="H19" s="81">
        <v>1</v>
      </c>
      <c r="I19" s="81">
        <v>1</v>
      </c>
      <c r="J19" s="81">
        <v>10</v>
      </c>
      <c r="K19" s="81">
        <v>3</v>
      </c>
      <c r="L19" s="81">
        <v>34</v>
      </c>
      <c r="M19" s="81">
        <v>7</v>
      </c>
      <c r="N19" s="81">
        <v>29</v>
      </c>
      <c r="O19" s="81">
        <v>4</v>
      </c>
      <c r="P19" s="81">
        <v>5</v>
      </c>
      <c r="Q19" s="81" t="s">
        <v>41</v>
      </c>
      <c r="R19" s="81">
        <v>1</v>
      </c>
      <c r="S19" s="81" t="s">
        <v>41</v>
      </c>
      <c r="T19" s="99" t="s">
        <v>41</v>
      </c>
      <c r="V19" s="300"/>
    </row>
    <row r="20" spans="2:22" ht="15.75" customHeight="1">
      <c r="B20" s="330" t="s">
        <v>29</v>
      </c>
      <c r="C20" s="329" t="s">
        <v>5</v>
      </c>
      <c r="D20" s="319"/>
      <c r="E20" s="81">
        <v>1075</v>
      </c>
      <c r="F20" s="81">
        <v>521</v>
      </c>
      <c r="G20" s="81" t="s">
        <v>72</v>
      </c>
      <c r="H20" s="81">
        <v>1</v>
      </c>
      <c r="I20" s="81">
        <v>6</v>
      </c>
      <c r="J20" s="81">
        <v>85</v>
      </c>
      <c r="K20" s="81">
        <v>56</v>
      </c>
      <c r="L20" s="81">
        <v>246</v>
      </c>
      <c r="M20" s="81">
        <v>11</v>
      </c>
      <c r="N20" s="81">
        <v>90</v>
      </c>
      <c r="O20" s="81">
        <v>21</v>
      </c>
      <c r="P20" s="81">
        <v>27</v>
      </c>
      <c r="Q20" s="81">
        <v>7</v>
      </c>
      <c r="R20" s="81">
        <v>2</v>
      </c>
      <c r="S20" s="81" t="s">
        <v>72</v>
      </c>
      <c r="T20" s="99">
        <v>2</v>
      </c>
      <c r="V20" s="300"/>
    </row>
    <row r="21" spans="2:22" ht="15.75" customHeight="1">
      <c r="B21" s="330"/>
      <c r="C21" s="292"/>
      <c r="D21" s="291" t="s">
        <v>6</v>
      </c>
      <c r="E21" s="81">
        <v>558</v>
      </c>
      <c r="F21" s="81">
        <v>296</v>
      </c>
      <c r="G21" s="81" t="s">
        <v>430</v>
      </c>
      <c r="H21" s="81">
        <v>1</v>
      </c>
      <c r="I21" s="81" t="s">
        <v>432</v>
      </c>
      <c r="J21" s="81">
        <v>56</v>
      </c>
      <c r="K21" s="81">
        <v>22</v>
      </c>
      <c r="L21" s="81">
        <v>120</v>
      </c>
      <c r="M21" s="81">
        <v>5</v>
      </c>
      <c r="N21" s="81">
        <v>23</v>
      </c>
      <c r="O21" s="81">
        <v>18</v>
      </c>
      <c r="P21" s="81">
        <v>9</v>
      </c>
      <c r="Q21" s="81">
        <v>6</v>
      </c>
      <c r="R21" s="81">
        <v>1</v>
      </c>
      <c r="S21" s="81" t="s">
        <v>429</v>
      </c>
      <c r="T21" s="99">
        <v>1</v>
      </c>
      <c r="V21" s="300"/>
    </row>
    <row r="22" spans="2:22" ht="15.75" customHeight="1">
      <c r="B22" s="330"/>
      <c r="C22" s="292"/>
      <c r="D22" s="291" t="s">
        <v>7</v>
      </c>
      <c r="E22" s="81">
        <v>46</v>
      </c>
      <c r="F22" s="81">
        <v>26</v>
      </c>
      <c r="G22" s="81" t="s">
        <v>72</v>
      </c>
      <c r="H22" s="81" t="s">
        <v>72</v>
      </c>
      <c r="I22" s="81" t="s">
        <v>72</v>
      </c>
      <c r="J22" s="81" t="s">
        <v>72</v>
      </c>
      <c r="K22" s="81">
        <v>5</v>
      </c>
      <c r="L22" s="81">
        <v>6</v>
      </c>
      <c r="M22" s="81" t="s">
        <v>72</v>
      </c>
      <c r="N22" s="81">
        <v>3</v>
      </c>
      <c r="O22" s="81" t="s">
        <v>72</v>
      </c>
      <c r="P22" s="81">
        <v>6</v>
      </c>
      <c r="Q22" s="81" t="s">
        <v>72</v>
      </c>
      <c r="R22" s="81" t="s">
        <v>72</v>
      </c>
      <c r="S22" s="81" t="s">
        <v>72</v>
      </c>
      <c r="T22" s="99" t="s">
        <v>72</v>
      </c>
      <c r="V22" s="300"/>
    </row>
    <row r="23" spans="2:22" ht="15.75" customHeight="1">
      <c r="B23" s="330"/>
      <c r="C23" s="292"/>
      <c r="D23" s="291" t="s">
        <v>27</v>
      </c>
      <c r="E23" s="81">
        <v>40</v>
      </c>
      <c r="F23" s="81">
        <v>16</v>
      </c>
      <c r="G23" s="81" t="s">
        <v>72</v>
      </c>
      <c r="H23" s="81" t="s">
        <v>72</v>
      </c>
      <c r="I23" s="81">
        <v>2</v>
      </c>
      <c r="J23" s="81">
        <v>5</v>
      </c>
      <c r="K23" s="81" t="s">
        <v>72</v>
      </c>
      <c r="L23" s="81">
        <v>4</v>
      </c>
      <c r="M23" s="81" t="s">
        <v>72</v>
      </c>
      <c r="N23" s="81">
        <v>7</v>
      </c>
      <c r="O23" s="81">
        <v>1</v>
      </c>
      <c r="P23" s="81">
        <v>3</v>
      </c>
      <c r="Q23" s="81">
        <v>1</v>
      </c>
      <c r="R23" s="81">
        <v>1</v>
      </c>
      <c r="S23" s="81" t="s">
        <v>72</v>
      </c>
      <c r="T23" s="99" t="s">
        <v>72</v>
      </c>
      <c r="V23" s="300"/>
    </row>
    <row r="24" spans="2:22" ht="15.75" customHeight="1">
      <c r="B24" s="330"/>
      <c r="C24" s="292"/>
      <c r="D24" s="291" t="s">
        <v>9</v>
      </c>
      <c r="E24" s="81">
        <v>47</v>
      </c>
      <c r="F24" s="81">
        <v>34</v>
      </c>
      <c r="G24" s="81" t="s">
        <v>72</v>
      </c>
      <c r="H24" s="81" t="s">
        <v>72</v>
      </c>
      <c r="I24" s="81" t="s">
        <v>72</v>
      </c>
      <c r="J24" s="81">
        <v>3</v>
      </c>
      <c r="K24" s="81">
        <v>1</v>
      </c>
      <c r="L24" s="81">
        <v>2</v>
      </c>
      <c r="M24" s="81">
        <v>1</v>
      </c>
      <c r="N24" s="81">
        <v>1</v>
      </c>
      <c r="O24" s="81" t="s">
        <v>72</v>
      </c>
      <c r="P24" s="81">
        <v>5</v>
      </c>
      <c r="Q24" s="81" t="s">
        <v>72</v>
      </c>
      <c r="R24" s="81" t="s">
        <v>72</v>
      </c>
      <c r="S24" s="81" t="s">
        <v>72</v>
      </c>
      <c r="T24" s="99" t="s">
        <v>72</v>
      </c>
      <c r="V24" s="300"/>
    </row>
    <row r="25" spans="2:22" ht="15.75" customHeight="1">
      <c r="B25" s="330"/>
      <c r="C25" s="292"/>
      <c r="D25" s="291" t="s">
        <v>10</v>
      </c>
      <c r="E25" s="81">
        <v>150</v>
      </c>
      <c r="F25" s="81">
        <v>3</v>
      </c>
      <c r="G25" s="81" t="s">
        <v>72</v>
      </c>
      <c r="H25" s="81" t="s">
        <v>72</v>
      </c>
      <c r="I25" s="81">
        <v>2</v>
      </c>
      <c r="J25" s="81">
        <v>14</v>
      </c>
      <c r="K25" s="81">
        <v>25</v>
      </c>
      <c r="L25" s="81">
        <v>78</v>
      </c>
      <c r="M25" s="81" t="s">
        <v>72</v>
      </c>
      <c r="N25" s="81">
        <v>27</v>
      </c>
      <c r="O25" s="81" t="s">
        <v>72</v>
      </c>
      <c r="P25" s="81" t="s">
        <v>72</v>
      </c>
      <c r="Q25" s="81" t="s">
        <v>72</v>
      </c>
      <c r="R25" s="81" t="s">
        <v>72</v>
      </c>
      <c r="S25" s="81" t="s">
        <v>72</v>
      </c>
      <c r="T25" s="99">
        <v>1</v>
      </c>
      <c r="V25" s="300"/>
    </row>
    <row r="26" spans="2:22" ht="15.75" customHeight="1" thickBot="1">
      <c r="B26" s="331"/>
      <c r="C26" s="127"/>
      <c r="D26" s="128" t="s">
        <v>11</v>
      </c>
      <c r="E26" s="89">
        <v>234</v>
      </c>
      <c r="F26" s="89">
        <v>146</v>
      </c>
      <c r="G26" s="89" t="s">
        <v>429</v>
      </c>
      <c r="H26" s="89" t="s">
        <v>431</v>
      </c>
      <c r="I26" s="89">
        <v>2</v>
      </c>
      <c r="J26" s="89">
        <v>7</v>
      </c>
      <c r="K26" s="89">
        <v>3</v>
      </c>
      <c r="L26" s="89">
        <v>36</v>
      </c>
      <c r="M26" s="89">
        <v>5</v>
      </c>
      <c r="N26" s="89">
        <v>29</v>
      </c>
      <c r="O26" s="89">
        <v>2</v>
      </c>
      <c r="P26" s="89">
        <v>4</v>
      </c>
      <c r="Q26" s="89" t="s">
        <v>429</v>
      </c>
      <c r="R26" s="89" t="s">
        <v>429</v>
      </c>
      <c r="S26" s="89" t="s">
        <v>433</v>
      </c>
      <c r="T26" s="102" t="s">
        <v>434</v>
      </c>
      <c r="V26" s="300"/>
    </row>
    <row r="27" spans="2:22">
      <c r="B27" s="77" t="s">
        <v>360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49"/>
    </row>
    <row r="28" spans="2:22">
      <c r="B28" s="77" t="s">
        <v>294</v>
      </c>
    </row>
    <row r="29" spans="2:22">
      <c r="B29" s="77"/>
    </row>
  </sheetData>
  <mergeCells count="7">
    <mergeCell ref="B5:D5"/>
    <mergeCell ref="C20:D20"/>
    <mergeCell ref="C13:D13"/>
    <mergeCell ref="B13:B19"/>
    <mergeCell ref="B20:B26"/>
    <mergeCell ref="B6:B12"/>
    <mergeCell ref="C6:D6"/>
  </mergeCells>
  <phoneticPr fontId="2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&amp;C&amp;F / &amp;A&amp;R&amp;P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F31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8.5" style="3" customWidth="1"/>
    <col min="3" max="3" width="1.875" style="3" customWidth="1"/>
    <col min="4" max="4" width="9.375" style="3" customWidth="1"/>
    <col min="5" max="32" width="6.5" style="3" customWidth="1"/>
    <col min="33" max="16384" width="8.875" style="3"/>
  </cols>
  <sheetData>
    <row r="1" spans="1:32" s="187" customFormat="1" ht="17.25">
      <c r="A1" s="187" t="s">
        <v>258</v>
      </c>
    </row>
    <row r="2" spans="1:32" ht="19.5" customHeight="1">
      <c r="B2" s="44" t="s">
        <v>373</v>
      </c>
      <c r="C2" s="45"/>
      <c r="D2" s="67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32" ht="13.5" customHeight="1">
      <c r="B3" s="4" t="s">
        <v>13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32"/>
      <c r="Q3" s="32"/>
      <c r="AE3" s="68"/>
    </row>
    <row r="4" spans="1:32" ht="13.5" customHeight="1" thickBot="1">
      <c r="B4" s="41" t="s">
        <v>14</v>
      </c>
      <c r="C4" s="38"/>
      <c r="D4" s="38"/>
      <c r="E4" s="38"/>
      <c r="F4" s="38"/>
    </row>
    <row r="5" spans="1:32">
      <c r="B5" s="347" t="s">
        <v>15</v>
      </c>
      <c r="C5" s="341"/>
      <c r="D5" s="332"/>
      <c r="E5" s="341" t="s">
        <v>71</v>
      </c>
      <c r="F5" s="349" t="s">
        <v>70</v>
      </c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49" t="s">
        <v>70</v>
      </c>
      <c r="T5" s="350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67" t="s">
        <v>69</v>
      </c>
    </row>
    <row r="6" spans="1:32">
      <c r="B6" s="365"/>
      <c r="C6" s="360"/>
      <c r="D6" s="366"/>
      <c r="E6" s="360"/>
      <c r="F6" s="361" t="s">
        <v>36</v>
      </c>
      <c r="G6" s="363" t="s">
        <v>68</v>
      </c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9" t="s">
        <v>68</v>
      </c>
      <c r="T6" s="370"/>
      <c r="U6" s="370"/>
      <c r="V6" s="371" t="s">
        <v>67</v>
      </c>
      <c r="W6" s="371" t="s">
        <v>66</v>
      </c>
      <c r="X6" s="371" t="s">
        <v>65</v>
      </c>
      <c r="Y6" s="371" t="s">
        <v>64</v>
      </c>
      <c r="Z6" s="371" t="s">
        <v>63</v>
      </c>
      <c r="AA6" s="371" t="s">
        <v>62</v>
      </c>
      <c r="AB6" s="371" t="s">
        <v>61</v>
      </c>
      <c r="AC6" s="371" t="s">
        <v>60</v>
      </c>
      <c r="AD6" s="371" t="s">
        <v>59</v>
      </c>
      <c r="AE6" s="371" t="s">
        <v>58</v>
      </c>
      <c r="AF6" s="368"/>
    </row>
    <row r="7" spans="1:32" ht="39" customHeight="1">
      <c r="B7" s="365"/>
      <c r="C7" s="360"/>
      <c r="D7" s="366"/>
      <c r="E7" s="360"/>
      <c r="F7" s="362"/>
      <c r="G7" s="203" t="s">
        <v>57</v>
      </c>
      <c r="H7" s="212" t="s">
        <v>55</v>
      </c>
      <c r="I7" s="283" t="s">
        <v>54</v>
      </c>
      <c r="J7" s="283" t="s">
        <v>53</v>
      </c>
      <c r="K7" s="283" t="s">
        <v>52</v>
      </c>
      <c r="L7" s="283" t="s">
        <v>51</v>
      </c>
      <c r="M7" s="203" t="s">
        <v>50</v>
      </c>
      <c r="N7" s="283" t="s">
        <v>49</v>
      </c>
      <c r="O7" s="283" t="s">
        <v>48</v>
      </c>
      <c r="P7" s="203" t="s">
        <v>47</v>
      </c>
      <c r="Q7" s="203" t="s">
        <v>46</v>
      </c>
      <c r="R7" s="202" t="s">
        <v>45</v>
      </c>
      <c r="S7" s="202" t="s">
        <v>44</v>
      </c>
      <c r="T7" s="202" t="s">
        <v>43</v>
      </c>
      <c r="U7" s="284" t="s">
        <v>42</v>
      </c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68"/>
    </row>
    <row r="8" spans="1:32" ht="18" customHeight="1">
      <c r="B8" s="330" t="s">
        <v>35</v>
      </c>
      <c r="C8" s="329" t="s">
        <v>5</v>
      </c>
      <c r="D8" s="319"/>
      <c r="E8" s="81">
        <v>456</v>
      </c>
      <c r="F8" s="81">
        <v>331</v>
      </c>
      <c r="G8" s="81">
        <v>100</v>
      </c>
      <c r="H8" s="81" t="s">
        <v>41</v>
      </c>
      <c r="I8" s="81">
        <v>21</v>
      </c>
      <c r="J8" s="81">
        <v>2</v>
      </c>
      <c r="K8" s="81">
        <v>38</v>
      </c>
      <c r="L8" s="81">
        <v>3</v>
      </c>
      <c r="M8" s="81">
        <v>26</v>
      </c>
      <c r="N8" s="81">
        <v>5</v>
      </c>
      <c r="O8" s="81">
        <v>4</v>
      </c>
      <c r="P8" s="81" t="s">
        <v>41</v>
      </c>
      <c r="Q8" s="81">
        <v>1</v>
      </c>
      <c r="R8" s="81" t="s">
        <v>41</v>
      </c>
      <c r="S8" s="81" t="s">
        <v>41</v>
      </c>
      <c r="T8" s="81" t="s">
        <v>41</v>
      </c>
      <c r="U8" s="81" t="s">
        <v>41</v>
      </c>
      <c r="V8" s="81">
        <v>55</v>
      </c>
      <c r="W8" s="81">
        <v>47</v>
      </c>
      <c r="X8" s="81">
        <v>48</v>
      </c>
      <c r="Y8" s="81">
        <v>7</v>
      </c>
      <c r="Z8" s="81" t="s">
        <v>41</v>
      </c>
      <c r="AA8" s="81">
        <v>10</v>
      </c>
      <c r="AB8" s="81">
        <v>1</v>
      </c>
      <c r="AC8" s="81" t="s">
        <v>41</v>
      </c>
      <c r="AD8" s="81" t="s">
        <v>41</v>
      </c>
      <c r="AE8" s="81">
        <v>63</v>
      </c>
      <c r="AF8" s="99">
        <v>125</v>
      </c>
    </row>
    <row r="9" spans="1:32" ht="18" customHeight="1">
      <c r="B9" s="330"/>
      <c r="C9" s="126"/>
      <c r="D9" s="125" t="s">
        <v>6</v>
      </c>
      <c r="E9" s="81">
        <v>171</v>
      </c>
      <c r="F9" s="81">
        <v>131</v>
      </c>
      <c r="G9" s="81">
        <v>49</v>
      </c>
      <c r="H9" s="81" t="s">
        <v>41</v>
      </c>
      <c r="I9" s="81">
        <v>9</v>
      </c>
      <c r="J9" s="81" t="s">
        <v>41</v>
      </c>
      <c r="K9" s="81">
        <v>21</v>
      </c>
      <c r="L9" s="81">
        <v>2</v>
      </c>
      <c r="M9" s="81">
        <v>15</v>
      </c>
      <c r="N9" s="81">
        <v>2</v>
      </c>
      <c r="O9" s="81" t="s">
        <v>41</v>
      </c>
      <c r="P9" s="81" t="s">
        <v>41</v>
      </c>
      <c r="Q9" s="81" t="s">
        <v>41</v>
      </c>
      <c r="R9" s="81" t="s">
        <v>41</v>
      </c>
      <c r="S9" s="81" t="s">
        <v>41</v>
      </c>
      <c r="T9" s="81" t="s">
        <v>41</v>
      </c>
      <c r="U9" s="81" t="s">
        <v>41</v>
      </c>
      <c r="V9" s="81">
        <v>32</v>
      </c>
      <c r="W9" s="81">
        <v>20</v>
      </c>
      <c r="X9" s="81">
        <v>14</v>
      </c>
      <c r="Y9" s="81">
        <v>2</v>
      </c>
      <c r="Z9" s="81" t="s">
        <v>41</v>
      </c>
      <c r="AA9" s="81" t="s">
        <v>41</v>
      </c>
      <c r="AB9" s="81">
        <v>1</v>
      </c>
      <c r="AC9" s="81" t="s">
        <v>41</v>
      </c>
      <c r="AD9" s="81" t="s">
        <v>41</v>
      </c>
      <c r="AE9" s="81">
        <v>13</v>
      </c>
      <c r="AF9" s="99">
        <v>40</v>
      </c>
    </row>
    <row r="10" spans="1:32" ht="18" customHeight="1">
      <c r="B10" s="330"/>
      <c r="C10" s="126"/>
      <c r="D10" s="125" t="s">
        <v>7</v>
      </c>
      <c r="E10" s="81">
        <v>39</v>
      </c>
      <c r="F10" s="81">
        <v>27</v>
      </c>
      <c r="G10" s="81">
        <v>13</v>
      </c>
      <c r="H10" s="81" t="s">
        <v>41</v>
      </c>
      <c r="I10" s="81">
        <v>2</v>
      </c>
      <c r="J10" s="81" t="s">
        <v>41</v>
      </c>
      <c r="K10" s="81">
        <v>5</v>
      </c>
      <c r="L10" s="81" t="s">
        <v>41</v>
      </c>
      <c r="M10" s="81">
        <v>4</v>
      </c>
      <c r="N10" s="81">
        <v>1</v>
      </c>
      <c r="O10" s="81">
        <v>1</v>
      </c>
      <c r="P10" s="81" t="s">
        <v>41</v>
      </c>
      <c r="Q10" s="81" t="s">
        <v>41</v>
      </c>
      <c r="R10" s="81" t="s">
        <v>41</v>
      </c>
      <c r="S10" s="81" t="s">
        <v>41</v>
      </c>
      <c r="T10" s="81" t="s">
        <v>41</v>
      </c>
      <c r="U10" s="81" t="s">
        <v>41</v>
      </c>
      <c r="V10" s="81">
        <v>3</v>
      </c>
      <c r="W10" s="81">
        <v>7</v>
      </c>
      <c r="X10" s="81">
        <v>1</v>
      </c>
      <c r="Y10" s="81" t="s">
        <v>41</v>
      </c>
      <c r="Z10" s="81" t="s">
        <v>41</v>
      </c>
      <c r="AA10" s="81">
        <v>3</v>
      </c>
      <c r="AB10" s="81" t="s">
        <v>41</v>
      </c>
      <c r="AC10" s="81" t="s">
        <v>41</v>
      </c>
      <c r="AD10" s="81" t="s">
        <v>41</v>
      </c>
      <c r="AE10" s="81" t="s">
        <v>41</v>
      </c>
      <c r="AF10" s="99">
        <v>12</v>
      </c>
    </row>
    <row r="11" spans="1:32" ht="18" customHeight="1">
      <c r="B11" s="330"/>
      <c r="C11" s="126"/>
      <c r="D11" s="125" t="s">
        <v>27</v>
      </c>
      <c r="E11" s="81">
        <v>18</v>
      </c>
      <c r="F11" s="81">
        <v>13</v>
      </c>
      <c r="G11" s="81">
        <v>3</v>
      </c>
      <c r="H11" s="81" t="s">
        <v>41</v>
      </c>
      <c r="I11" s="81" t="s">
        <v>41</v>
      </c>
      <c r="J11" s="81" t="s">
        <v>41</v>
      </c>
      <c r="K11" s="81">
        <v>3</v>
      </c>
      <c r="L11" s="81" t="s">
        <v>41</v>
      </c>
      <c r="M11" s="81" t="s">
        <v>41</v>
      </c>
      <c r="N11" s="81" t="s">
        <v>41</v>
      </c>
      <c r="O11" s="81" t="s">
        <v>41</v>
      </c>
      <c r="P11" s="81" t="s">
        <v>41</v>
      </c>
      <c r="Q11" s="81" t="s">
        <v>41</v>
      </c>
      <c r="R11" s="81" t="s">
        <v>41</v>
      </c>
      <c r="S11" s="81" t="s">
        <v>41</v>
      </c>
      <c r="T11" s="81" t="s">
        <v>41</v>
      </c>
      <c r="U11" s="81" t="s">
        <v>41</v>
      </c>
      <c r="V11" s="81">
        <v>1</v>
      </c>
      <c r="W11" s="81">
        <v>1</v>
      </c>
      <c r="X11" s="81" t="s">
        <v>41</v>
      </c>
      <c r="Y11" s="81" t="s">
        <v>41</v>
      </c>
      <c r="Z11" s="81" t="s">
        <v>41</v>
      </c>
      <c r="AA11" s="81">
        <v>1</v>
      </c>
      <c r="AB11" s="81" t="s">
        <v>41</v>
      </c>
      <c r="AC11" s="81" t="s">
        <v>41</v>
      </c>
      <c r="AD11" s="81" t="s">
        <v>41</v>
      </c>
      <c r="AE11" s="81">
        <v>7</v>
      </c>
      <c r="AF11" s="99">
        <v>5</v>
      </c>
    </row>
    <row r="12" spans="1:32" ht="18" customHeight="1">
      <c r="B12" s="330"/>
      <c r="C12" s="126"/>
      <c r="D12" s="125" t="s">
        <v>9</v>
      </c>
      <c r="E12" s="81">
        <v>28</v>
      </c>
      <c r="F12" s="81">
        <v>18</v>
      </c>
      <c r="G12" s="81">
        <v>7</v>
      </c>
      <c r="H12" s="81" t="s">
        <v>41</v>
      </c>
      <c r="I12" s="81">
        <v>2</v>
      </c>
      <c r="J12" s="81" t="s">
        <v>41</v>
      </c>
      <c r="K12" s="81">
        <v>4</v>
      </c>
      <c r="L12" s="81" t="s">
        <v>41</v>
      </c>
      <c r="M12" s="81" t="s">
        <v>41</v>
      </c>
      <c r="N12" s="81">
        <v>1</v>
      </c>
      <c r="O12" s="81" t="s">
        <v>41</v>
      </c>
      <c r="P12" s="81" t="s">
        <v>41</v>
      </c>
      <c r="Q12" s="81" t="s">
        <v>41</v>
      </c>
      <c r="R12" s="81" t="s">
        <v>41</v>
      </c>
      <c r="S12" s="81" t="s">
        <v>41</v>
      </c>
      <c r="T12" s="81" t="s">
        <v>41</v>
      </c>
      <c r="U12" s="81" t="s">
        <v>41</v>
      </c>
      <c r="V12" s="81">
        <v>4</v>
      </c>
      <c r="W12" s="81">
        <v>2</v>
      </c>
      <c r="X12" s="81" t="s">
        <v>41</v>
      </c>
      <c r="Y12" s="81" t="s">
        <v>41</v>
      </c>
      <c r="Z12" s="81" t="s">
        <v>41</v>
      </c>
      <c r="AA12" s="81">
        <v>2</v>
      </c>
      <c r="AB12" s="81" t="s">
        <v>41</v>
      </c>
      <c r="AC12" s="81" t="s">
        <v>41</v>
      </c>
      <c r="AD12" s="81" t="s">
        <v>41</v>
      </c>
      <c r="AE12" s="81">
        <v>3</v>
      </c>
      <c r="AF12" s="99">
        <v>10</v>
      </c>
    </row>
    <row r="13" spans="1:32" ht="18" customHeight="1">
      <c r="B13" s="330"/>
      <c r="C13" s="126"/>
      <c r="D13" s="125" t="s">
        <v>10</v>
      </c>
      <c r="E13" s="81">
        <v>82</v>
      </c>
      <c r="F13" s="81">
        <v>67</v>
      </c>
      <c r="G13" s="81">
        <v>5</v>
      </c>
      <c r="H13" s="81" t="s">
        <v>41</v>
      </c>
      <c r="I13" s="81" t="s">
        <v>41</v>
      </c>
      <c r="J13" s="81">
        <v>1</v>
      </c>
      <c r="K13" s="81">
        <v>1</v>
      </c>
      <c r="L13" s="81" t="s">
        <v>41</v>
      </c>
      <c r="M13" s="81">
        <v>3</v>
      </c>
      <c r="N13" s="81" t="s">
        <v>41</v>
      </c>
      <c r="O13" s="81" t="s">
        <v>41</v>
      </c>
      <c r="P13" s="81" t="s">
        <v>41</v>
      </c>
      <c r="Q13" s="81" t="s">
        <v>41</v>
      </c>
      <c r="R13" s="81" t="s">
        <v>41</v>
      </c>
      <c r="S13" s="81" t="s">
        <v>41</v>
      </c>
      <c r="T13" s="81" t="s">
        <v>41</v>
      </c>
      <c r="U13" s="81" t="s">
        <v>41</v>
      </c>
      <c r="V13" s="81">
        <v>5</v>
      </c>
      <c r="W13" s="81">
        <v>14</v>
      </c>
      <c r="X13" s="81">
        <v>25</v>
      </c>
      <c r="Y13" s="81">
        <v>1</v>
      </c>
      <c r="Z13" s="81" t="s">
        <v>41</v>
      </c>
      <c r="AA13" s="81" t="s">
        <v>41</v>
      </c>
      <c r="AB13" s="81" t="s">
        <v>41</v>
      </c>
      <c r="AC13" s="81" t="s">
        <v>41</v>
      </c>
      <c r="AD13" s="81" t="s">
        <v>41</v>
      </c>
      <c r="AE13" s="81">
        <v>17</v>
      </c>
      <c r="AF13" s="99">
        <v>15</v>
      </c>
    </row>
    <row r="14" spans="1:32" ht="18" customHeight="1">
      <c r="B14" s="330"/>
      <c r="C14" s="126"/>
      <c r="D14" s="125" t="s">
        <v>11</v>
      </c>
      <c r="E14" s="81">
        <v>118</v>
      </c>
      <c r="F14" s="81">
        <v>75</v>
      </c>
      <c r="G14" s="81">
        <v>23</v>
      </c>
      <c r="H14" s="81" t="s">
        <v>41</v>
      </c>
      <c r="I14" s="81">
        <v>8</v>
      </c>
      <c r="J14" s="81">
        <v>1</v>
      </c>
      <c r="K14" s="81">
        <v>4</v>
      </c>
      <c r="L14" s="81">
        <v>1</v>
      </c>
      <c r="M14" s="81">
        <v>4</v>
      </c>
      <c r="N14" s="81">
        <v>1</v>
      </c>
      <c r="O14" s="81">
        <v>3</v>
      </c>
      <c r="P14" s="81" t="s">
        <v>41</v>
      </c>
      <c r="Q14" s="81">
        <v>1</v>
      </c>
      <c r="R14" s="81" t="s">
        <v>41</v>
      </c>
      <c r="S14" s="81" t="s">
        <v>41</v>
      </c>
      <c r="T14" s="81" t="s">
        <v>41</v>
      </c>
      <c r="U14" s="81" t="s">
        <v>41</v>
      </c>
      <c r="V14" s="81">
        <v>10</v>
      </c>
      <c r="W14" s="81">
        <v>3</v>
      </c>
      <c r="X14" s="81">
        <v>8</v>
      </c>
      <c r="Y14" s="81">
        <v>4</v>
      </c>
      <c r="Z14" s="81" t="s">
        <v>41</v>
      </c>
      <c r="AA14" s="81">
        <v>4</v>
      </c>
      <c r="AB14" s="81" t="s">
        <v>41</v>
      </c>
      <c r="AC14" s="81" t="s">
        <v>41</v>
      </c>
      <c r="AD14" s="81" t="s">
        <v>41</v>
      </c>
      <c r="AE14" s="81">
        <v>23</v>
      </c>
      <c r="AF14" s="99">
        <v>43</v>
      </c>
    </row>
    <row r="15" spans="1:32" ht="18" customHeight="1">
      <c r="B15" s="330" t="s">
        <v>28</v>
      </c>
      <c r="C15" s="329" t="s">
        <v>5</v>
      </c>
      <c r="D15" s="319"/>
      <c r="E15" s="81">
        <v>400</v>
      </c>
      <c r="F15" s="81">
        <v>286</v>
      </c>
      <c r="G15" s="81">
        <v>68</v>
      </c>
      <c r="H15" s="81">
        <v>2</v>
      </c>
      <c r="I15" s="81">
        <v>5</v>
      </c>
      <c r="J15" s="81">
        <v>1</v>
      </c>
      <c r="K15" s="81">
        <v>24</v>
      </c>
      <c r="L15" s="81">
        <v>5</v>
      </c>
      <c r="M15" s="81">
        <v>14</v>
      </c>
      <c r="N15" s="81">
        <v>2</v>
      </c>
      <c r="O15" s="81">
        <v>14</v>
      </c>
      <c r="P15" s="81" t="s">
        <v>41</v>
      </c>
      <c r="Q15" s="81" t="s">
        <v>41</v>
      </c>
      <c r="R15" s="81" t="s">
        <v>41</v>
      </c>
      <c r="S15" s="81" t="s">
        <v>41</v>
      </c>
      <c r="T15" s="81" t="s">
        <v>41</v>
      </c>
      <c r="U15" s="81">
        <v>1</v>
      </c>
      <c r="V15" s="81">
        <v>48</v>
      </c>
      <c r="W15" s="81">
        <v>52</v>
      </c>
      <c r="X15" s="81">
        <v>39</v>
      </c>
      <c r="Y15" s="81">
        <v>10</v>
      </c>
      <c r="Z15" s="81">
        <v>2</v>
      </c>
      <c r="AA15" s="81">
        <v>14</v>
      </c>
      <c r="AB15" s="81" t="s">
        <v>41</v>
      </c>
      <c r="AC15" s="81" t="s">
        <v>41</v>
      </c>
      <c r="AD15" s="81" t="s">
        <v>41</v>
      </c>
      <c r="AE15" s="81">
        <v>53</v>
      </c>
      <c r="AF15" s="99">
        <v>114</v>
      </c>
    </row>
    <row r="16" spans="1:32" ht="18" customHeight="1">
      <c r="B16" s="330"/>
      <c r="C16" s="126"/>
      <c r="D16" s="125" t="s">
        <v>6</v>
      </c>
      <c r="E16" s="81">
        <v>126</v>
      </c>
      <c r="F16" s="81">
        <v>101</v>
      </c>
      <c r="G16" s="81">
        <v>25</v>
      </c>
      <c r="H16" s="81">
        <v>1</v>
      </c>
      <c r="I16" s="81">
        <v>3</v>
      </c>
      <c r="J16" s="81" t="s">
        <v>41</v>
      </c>
      <c r="K16" s="81">
        <v>10</v>
      </c>
      <c r="L16" s="81">
        <v>2</v>
      </c>
      <c r="M16" s="81">
        <v>6</v>
      </c>
      <c r="N16" s="81">
        <v>1</v>
      </c>
      <c r="O16" s="81">
        <v>2</v>
      </c>
      <c r="P16" s="81" t="s">
        <v>41</v>
      </c>
      <c r="Q16" s="81" t="s">
        <v>41</v>
      </c>
      <c r="R16" s="81" t="s">
        <v>41</v>
      </c>
      <c r="S16" s="81" t="s">
        <v>41</v>
      </c>
      <c r="T16" s="81" t="s">
        <v>41</v>
      </c>
      <c r="U16" s="81" t="s">
        <v>41</v>
      </c>
      <c r="V16" s="81">
        <v>25</v>
      </c>
      <c r="W16" s="81">
        <v>22</v>
      </c>
      <c r="X16" s="81">
        <v>11</v>
      </c>
      <c r="Y16" s="81">
        <v>5</v>
      </c>
      <c r="Z16" s="81">
        <v>2</v>
      </c>
      <c r="AA16" s="81" t="s">
        <v>41</v>
      </c>
      <c r="AB16" s="81" t="s">
        <v>41</v>
      </c>
      <c r="AC16" s="81" t="s">
        <v>41</v>
      </c>
      <c r="AD16" s="81" t="s">
        <v>41</v>
      </c>
      <c r="AE16" s="81">
        <v>11</v>
      </c>
      <c r="AF16" s="99">
        <v>25</v>
      </c>
    </row>
    <row r="17" spans="2:32" ht="18" customHeight="1">
      <c r="B17" s="330"/>
      <c r="C17" s="126"/>
      <c r="D17" s="125" t="s">
        <v>7</v>
      </c>
      <c r="E17" s="81">
        <v>32</v>
      </c>
      <c r="F17" s="81">
        <v>27</v>
      </c>
      <c r="G17" s="81">
        <v>13</v>
      </c>
      <c r="H17" s="81" t="s">
        <v>41</v>
      </c>
      <c r="I17" s="81" t="s">
        <v>41</v>
      </c>
      <c r="J17" s="81">
        <v>1</v>
      </c>
      <c r="K17" s="81">
        <v>6</v>
      </c>
      <c r="L17" s="81">
        <v>1</v>
      </c>
      <c r="M17" s="81">
        <v>2</v>
      </c>
      <c r="N17" s="81">
        <v>1</v>
      </c>
      <c r="O17" s="81">
        <v>2</v>
      </c>
      <c r="P17" s="81" t="s">
        <v>41</v>
      </c>
      <c r="Q17" s="81" t="s">
        <v>41</v>
      </c>
      <c r="R17" s="81" t="s">
        <v>41</v>
      </c>
      <c r="S17" s="81" t="s">
        <v>41</v>
      </c>
      <c r="T17" s="81" t="s">
        <v>41</v>
      </c>
      <c r="U17" s="81" t="s">
        <v>41</v>
      </c>
      <c r="V17" s="81">
        <v>2</v>
      </c>
      <c r="W17" s="81">
        <v>4</v>
      </c>
      <c r="X17" s="81">
        <v>1</v>
      </c>
      <c r="Y17" s="81" t="s">
        <v>41</v>
      </c>
      <c r="Z17" s="81" t="s">
        <v>41</v>
      </c>
      <c r="AA17" s="81">
        <v>2</v>
      </c>
      <c r="AB17" s="81" t="s">
        <v>41</v>
      </c>
      <c r="AC17" s="81" t="s">
        <v>41</v>
      </c>
      <c r="AD17" s="81" t="s">
        <v>41</v>
      </c>
      <c r="AE17" s="81">
        <v>5</v>
      </c>
      <c r="AF17" s="99">
        <v>5</v>
      </c>
    </row>
    <row r="18" spans="2:32" ht="18" customHeight="1">
      <c r="B18" s="330"/>
      <c r="C18" s="126"/>
      <c r="D18" s="125" t="s">
        <v>27</v>
      </c>
      <c r="E18" s="81">
        <v>28</v>
      </c>
      <c r="F18" s="81">
        <v>17</v>
      </c>
      <c r="G18" s="81">
        <v>2</v>
      </c>
      <c r="H18" s="81" t="s">
        <v>41</v>
      </c>
      <c r="I18" s="81" t="s">
        <v>41</v>
      </c>
      <c r="J18" s="81" t="s">
        <v>41</v>
      </c>
      <c r="K18" s="81">
        <v>2</v>
      </c>
      <c r="L18" s="81" t="s">
        <v>41</v>
      </c>
      <c r="M18" s="81" t="s">
        <v>41</v>
      </c>
      <c r="N18" s="81" t="s">
        <v>41</v>
      </c>
      <c r="O18" s="81" t="s">
        <v>41</v>
      </c>
      <c r="P18" s="81" t="s">
        <v>41</v>
      </c>
      <c r="Q18" s="81" t="s">
        <v>41</v>
      </c>
      <c r="R18" s="81" t="s">
        <v>41</v>
      </c>
      <c r="S18" s="81" t="s">
        <v>41</v>
      </c>
      <c r="T18" s="81" t="s">
        <v>41</v>
      </c>
      <c r="U18" s="81" t="s">
        <v>41</v>
      </c>
      <c r="V18" s="81">
        <v>2</v>
      </c>
      <c r="W18" s="81">
        <v>2</v>
      </c>
      <c r="X18" s="81" t="s">
        <v>41</v>
      </c>
      <c r="Y18" s="81" t="s">
        <v>41</v>
      </c>
      <c r="Z18" s="81" t="s">
        <v>41</v>
      </c>
      <c r="AA18" s="81">
        <v>3</v>
      </c>
      <c r="AB18" s="81" t="s">
        <v>41</v>
      </c>
      <c r="AC18" s="81" t="s">
        <v>41</v>
      </c>
      <c r="AD18" s="81" t="s">
        <v>41</v>
      </c>
      <c r="AE18" s="81">
        <v>8</v>
      </c>
      <c r="AF18" s="99">
        <v>11</v>
      </c>
    </row>
    <row r="19" spans="2:32" ht="18" customHeight="1">
      <c r="B19" s="330"/>
      <c r="C19" s="126"/>
      <c r="D19" s="125" t="s">
        <v>9</v>
      </c>
      <c r="E19" s="81">
        <v>12</v>
      </c>
      <c r="F19" s="81">
        <v>8</v>
      </c>
      <c r="G19" s="81">
        <v>2</v>
      </c>
      <c r="H19" s="81" t="s">
        <v>41</v>
      </c>
      <c r="I19" s="81">
        <v>1</v>
      </c>
      <c r="J19" s="81" t="s">
        <v>41</v>
      </c>
      <c r="K19" s="81" t="s">
        <v>41</v>
      </c>
      <c r="L19" s="81" t="s">
        <v>41</v>
      </c>
      <c r="M19" s="81" t="s">
        <v>41</v>
      </c>
      <c r="N19" s="81" t="s">
        <v>41</v>
      </c>
      <c r="O19" s="81">
        <v>1</v>
      </c>
      <c r="P19" s="81" t="s">
        <v>41</v>
      </c>
      <c r="Q19" s="81" t="s">
        <v>41</v>
      </c>
      <c r="R19" s="81" t="s">
        <v>41</v>
      </c>
      <c r="S19" s="81" t="s">
        <v>41</v>
      </c>
      <c r="T19" s="81" t="s">
        <v>41</v>
      </c>
      <c r="U19" s="81" t="s">
        <v>41</v>
      </c>
      <c r="V19" s="81">
        <v>2</v>
      </c>
      <c r="W19" s="81" t="s">
        <v>41</v>
      </c>
      <c r="X19" s="81">
        <v>1</v>
      </c>
      <c r="Y19" s="81" t="s">
        <v>41</v>
      </c>
      <c r="Z19" s="81" t="s">
        <v>41</v>
      </c>
      <c r="AA19" s="81">
        <v>3</v>
      </c>
      <c r="AB19" s="81" t="s">
        <v>41</v>
      </c>
      <c r="AC19" s="81" t="s">
        <v>41</v>
      </c>
      <c r="AD19" s="81" t="s">
        <v>41</v>
      </c>
      <c r="AE19" s="81" t="s">
        <v>41</v>
      </c>
      <c r="AF19" s="99">
        <v>4</v>
      </c>
    </row>
    <row r="20" spans="2:32" ht="18" customHeight="1">
      <c r="B20" s="330"/>
      <c r="C20" s="126"/>
      <c r="D20" s="125" t="s">
        <v>10</v>
      </c>
      <c r="E20" s="81">
        <v>94</v>
      </c>
      <c r="F20" s="81">
        <v>60</v>
      </c>
      <c r="G20" s="81">
        <v>4</v>
      </c>
      <c r="H20" s="81" t="s">
        <v>41</v>
      </c>
      <c r="I20" s="81" t="s">
        <v>41</v>
      </c>
      <c r="J20" s="81" t="s">
        <v>41</v>
      </c>
      <c r="K20" s="81" t="s">
        <v>41</v>
      </c>
      <c r="L20" s="81">
        <v>1</v>
      </c>
      <c r="M20" s="81">
        <v>3</v>
      </c>
      <c r="N20" s="81" t="s">
        <v>41</v>
      </c>
      <c r="O20" s="81" t="s">
        <v>41</v>
      </c>
      <c r="P20" s="81" t="s">
        <v>41</v>
      </c>
      <c r="Q20" s="81" t="s">
        <v>41</v>
      </c>
      <c r="R20" s="81" t="s">
        <v>41</v>
      </c>
      <c r="S20" s="81" t="s">
        <v>41</v>
      </c>
      <c r="T20" s="81" t="s">
        <v>41</v>
      </c>
      <c r="U20" s="81" t="s">
        <v>41</v>
      </c>
      <c r="V20" s="81">
        <v>6</v>
      </c>
      <c r="W20" s="81">
        <v>17</v>
      </c>
      <c r="X20" s="81">
        <v>18</v>
      </c>
      <c r="Y20" s="81" t="s">
        <v>41</v>
      </c>
      <c r="Z20" s="81" t="s">
        <v>41</v>
      </c>
      <c r="AA20" s="81" t="s">
        <v>41</v>
      </c>
      <c r="AB20" s="81" t="s">
        <v>41</v>
      </c>
      <c r="AC20" s="81" t="s">
        <v>41</v>
      </c>
      <c r="AD20" s="81" t="s">
        <v>41</v>
      </c>
      <c r="AE20" s="81">
        <v>15</v>
      </c>
      <c r="AF20" s="99">
        <v>34</v>
      </c>
    </row>
    <row r="21" spans="2:32" ht="18" customHeight="1">
      <c r="B21" s="330"/>
      <c r="C21" s="126"/>
      <c r="D21" s="125" t="s">
        <v>11</v>
      </c>
      <c r="E21" s="81">
        <v>108</v>
      </c>
      <c r="F21" s="81">
        <v>73</v>
      </c>
      <c r="G21" s="81">
        <v>22</v>
      </c>
      <c r="H21" s="81">
        <v>1</v>
      </c>
      <c r="I21" s="81">
        <v>1</v>
      </c>
      <c r="J21" s="81" t="s">
        <v>41</v>
      </c>
      <c r="K21" s="81">
        <v>6</v>
      </c>
      <c r="L21" s="81">
        <v>1</v>
      </c>
      <c r="M21" s="81">
        <v>3</v>
      </c>
      <c r="N21" s="81" t="s">
        <v>41</v>
      </c>
      <c r="O21" s="81">
        <v>9</v>
      </c>
      <c r="P21" s="81" t="s">
        <v>41</v>
      </c>
      <c r="Q21" s="81" t="s">
        <v>41</v>
      </c>
      <c r="R21" s="81" t="s">
        <v>41</v>
      </c>
      <c r="S21" s="81" t="s">
        <v>41</v>
      </c>
      <c r="T21" s="81" t="s">
        <v>41</v>
      </c>
      <c r="U21" s="81">
        <v>1</v>
      </c>
      <c r="V21" s="81">
        <v>11</v>
      </c>
      <c r="W21" s="81">
        <v>7</v>
      </c>
      <c r="X21" s="81">
        <v>8</v>
      </c>
      <c r="Y21" s="81">
        <v>5</v>
      </c>
      <c r="Z21" s="81" t="s">
        <v>41</v>
      </c>
      <c r="AA21" s="81">
        <v>6</v>
      </c>
      <c r="AB21" s="81" t="s">
        <v>41</v>
      </c>
      <c r="AC21" s="81" t="s">
        <v>41</v>
      </c>
      <c r="AD21" s="81" t="s">
        <v>41</v>
      </c>
      <c r="AE21" s="81">
        <v>14</v>
      </c>
      <c r="AF21" s="99">
        <v>35</v>
      </c>
    </row>
    <row r="22" spans="2:32" ht="18" customHeight="1">
      <c r="B22" s="330" t="s">
        <v>29</v>
      </c>
      <c r="C22" s="329" t="s">
        <v>5</v>
      </c>
      <c r="D22" s="319"/>
      <c r="E22" s="81">
        <v>263</v>
      </c>
      <c r="F22" s="81">
        <v>193</v>
      </c>
      <c r="G22" s="81">
        <v>59</v>
      </c>
      <c r="H22" s="81">
        <v>1</v>
      </c>
      <c r="I22" s="81">
        <v>6</v>
      </c>
      <c r="J22" s="81" t="s">
        <v>72</v>
      </c>
      <c r="K22" s="81">
        <v>17</v>
      </c>
      <c r="L22" s="81">
        <v>3</v>
      </c>
      <c r="M22" s="81">
        <v>15</v>
      </c>
      <c r="N22" s="81">
        <v>4</v>
      </c>
      <c r="O22" s="81">
        <v>12</v>
      </c>
      <c r="P22" s="81" t="s">
        <v>72</v>
      </c>
      <c r="Q22" s="81">
        <v>1</v>
      </c>
      <c r="R22" s="81" t="s">
        <v>72</v>
      </c>
      <c r="S22" s="81" t="s">
        <v>72</v>
      </c>
      <c r="T22" s="81" t="s">
        <v>72</v>
      </c>
      <c r="U22" s="81" t="s">
        <v>72</v>
      </c>
      <c r="V22" s="81">
        <v>42</v>
      </c>
      <c r="W22" s="81">
        <v>24</v>
      </c>
      <c r="X22" s="81">
        <v>21</v>
      </c>
      <c r="Y22" s="81">
        <v>9</v>
      </c>
      <c r="Z22" s="81">
        <v>3</v>
      </c>
      <c r="AA22" s="81">
        <v>7</v>
      </c>
      <c r="AB22" s="81" t="s">
        <v>72</v>
      </c>
      <c r="AC22" s="81" t="s">
        <v>72</v>
      </c>
      <c r="AD22" s="81" t="s">
        <v>72</v>
      </c>
      <c r="AE22" s="81">
        <v>26</v>
      </c>
      <c r="AF22" s="99">
        <v>70</v>
      </c>
    </row>
    <row r="23" spans="2:32" ht="18" customHeight="1">
      <c r="B23" s="330"/>
      <c r="C23" s="126"/>
      <c r="D23" s="125" t="s">
        <v>6</v>
      </c>
      <c r="E23" s="81">
        <v>111</v>
      </c>
      <c r="F23" s="81">
        <v>82</v>
      </c>
      <c r="G23" s="81">
        <v>31</v>
      </c>
      <c r="H23" s="81">
        <v>1</v>
      </c>
      <c r="I23" s="81">
        <v>3</v>
      </c>
      <c r="J23" s="81" t="s">
        <v>429</v>
      </c>
      <c r="K23" s="81">
        <v>13</v>
      </c>
      <c r="L23" s="81">
        <v>1</v>
      </c>
      <c r="M23" s="81">
        <v>7</v>
      </c>
      <c r="N23" s="81">
        <v>1</v>
      </c>
      <c r="O23" s="81">
        <v>5</v>
      </c>
      <c r="P23" s="81" t="s">
        <v>429</v>
      </c>
      <c r="Q23" s="81" t="s">
        <v>429</v>
      </c>
      <c r="R23" s="81" t="s">
        <v>429</v>
      </c>
      <c r="S23" s="81" t="s">
        <v>429</v>
      </c>
      <c r="T23" s="81" t="s">
        <v>429</v>
      </c>
      <c r="U23" s="81" t="s">
        <v>429</v>
      </c>
      <c r="V23" s="81">
        <v>21</v>
      </c>
      <c r="W23" s="81">
        <v>9</v>
      </c>
      <c r="X23" s="81">
        <v>6</v>
      </c>
      <c r="Y23" s="81">
        <v>4</v>
      </c>
      <c r="Z23" s="81">
        <v>3</v>
      </c>
      <c r="AA23" s="81" t="s">
        <v>72</v>
      </c>
      <c r="AB23" s="81" t="s">
        <v>72</v>
      </c>
      <c r="AC23" s="81" t="s">
        <v>72</v>
      </c>
      <c r="AD23" s="81" t="s">
        <v>72</v>
      </c>
      <c r="AE23" s="81">
        <v>8</v>
      </c>
      <c r="AF23" s="99">
        <v>29</v>
      </c>
    </row>
    <row r="24" spans="2:32" ht="18" customHeight="1">
      <c r="B24" s="330"/>
      <c r="C24" s="126"/>
      <c r="D24" s="125" t="s">
        <v>7</v>
      </c>
      <c r="E24" s="81">
        <v>11</v>
      </c>
      <c r="F24" s="81">
        <v>6</v>
      </c>
      <c r="G24" s="81">
        <v>1</v>
      </c>
      <c r="H24" s="81" t="s">
        <v>72</v>
      </c>
      <c r="I24" s="81" t="s">
        <v>72</v>
      </c>
      <c r="J24" s="81" t="s">
        <v>72</v>
      </c>
      <c r="K24" s="81">
        <v>1</v>
      </c>
      <c r="L24" s="81" t="s">
        <v>72</v>
      </c>
      <c r="M24" s="81" t="s">
        <v>72</v>
      </c>
      <c r="N24" s="81" t="s">
        <v>72</v>
      </c>
      <c r="O24" s="81" t="s">
        <v>72</v>
      </c>
      <c r="P24" s="299" t="s">
        <v>72</v>
      </c>
      <c r="Q24" s="299" t="s">
        <v>72</v>
      </c>
      <c r="R24" s="299" t="s">
        <v>72</v>
      </c>
      <c r="S24" s="299" t="s">
        <v>72</v>
      </c>
      <c r="T24" s="299" t="s">
        <v>72</v>
      </c>
      <c r="U24" s="299" t="s">
        <v>72</v>
      </c>
      <c r="V24" s="81">
        <v>1</v>
      </c>
      <c r="W24" s="81">
        <v>3</v>
      </c>
      <c r="X24" s="81">
        <v>1</v>
      </c>
      <c r="Y24" s="81" t="s">
        <v>72</v>
      </c>
      <c r="Z24" s="81" t="s">
        <v>72</v>
      </c>
      <c r="AA24" s="81" t="s">
        <v>72</v>
      </c>
      <c r="AB24" s="81" t="s">
        <v>72</v>
      </c>
      <c r="AC24" s="81" t="s">
        <v>72</v>
      </c>
      <c r="AD24" s="81" t="s">
        <v>72</v>
      </c>
      <c r="AE24" s="81" t="s">
        <v>72</v>
      </c>
      <c r="AF24" s="99">
        <v>5</v>
      </c>
    </row>
    <row r="25" spans="2:32" ht="18" customHeight="1">
      <c r="B25" s="330"/>
      <c r="C25" s="126"/>
      <c r="D25" s="125" t="s">
        <v>27</v>
      </c>
      <c r="E25" s="81">
        <v>10</v>
      </c>
      <c r="F25" s="81">
        <v>8</v>
      </c>
      <c r="G25" s="81">
        <v>1</v>
      </c>
      <c r="H25" s="81" t="s">
        <v>72</v>
      </c>
      <c r="I25" s="81" t="s">
        <v>72</v>
      </c>
      <c r="J25" s="81" t="s">
        <v>72</v>
      </c>
      <c r="K25" s="81">
        <v>1</v>
      </c>
      <c r="L25" s="81" t="s">
        <v>72</v>
      </c>
      <c r="M25" s="81" t="s">
        <v>72</v>
      </c>
      <c r="N25" s="81" t="s">
        <v>72</v>
      </c>
      <c r="O25" s="81" t="s">
        <v>72</v>
      </c>
      <c r="P25" s="81" t="s">
        <v>72</v>
      </c>
      <c r="Q25" s="81" t="s">
        <v>72</v>
      </c>
      <c r="R25" s="81" t="s">
        <v>72</v>
      </c>
      <c r="S25" s="81" t="s">
        <v>72</v>
      </c>
      <c r="T25" s="81" t="s">
        <v>72</v>
      </c>
      <c r="U25" s="81" t="s">
        <v>72</v>
      </c>
      <c r="V25" s="81">
        <v>4</v>
      </c>
      <c r="W25" s="81" t="s">
        <v>72</v>
      </c>
      <c r="X25" s="81" t="s">
        <v>72</v>
      </c>
      <c r="Y25" s="81" t="s">
        <v>72</v>
      </c>
      <c r="Z25" s="81" t="s">
        <v>72</v>
      </c>
      <c r="AA25" s="81">
        <v>1</v>
      </c>
      <c r="AB25" s="81" t="s">
        <v>72</v>
      </c>
      <c r="AC25" s="81" t="s">
        <v>72</v>
      </c>
      <c r="AD25" s="81" t="s">
        <v>72</v>
      </c>
      <c r="AE25" s="81">
        <v>2</v>
      </c>
      <c r="AF25" s="99">
        <v>2</v>
      </c>
    </row>
    <row r="26" spans="2:32" ht="18" customHeight="1">
      <c r="B26" s="330"/>
      <c r="C26" s="126"/>
      <c r="D26" s="125" t="s">
        <v>9</v>
      </c>
      <c r="E26" s="81">
        <v>15</v>
      </c>
      <c r="F26" s="81">
        <v>12</v>
      </c>
      <c r="G26" s="81">
        <v>4</v>
      </c>
      <c r="H26" s="81" t="s">
        <v>72</v>
      </c>
      <c r="I26" s="81">
        <v>1</v>
      </c>
      <c r="J26" s="81" t="s">
        <v>72</v>
      </c>
      <c r="K26" s="81">
        <v>1</v>
      </c>
      <c r="L26" s="81" t="s">
        <v>72</v>
      </c>
      <c r="M26" s="81" t="s">
        <v>72</v>
      </c>
      <c r="N26" s="81">
        <v>1</v>
      </c>
      <c r="O26" s="81">
        <v>1</v>
      </c>
      <c r="P26" s="81" t="s">
        <v>72</v>
      </c>
      <c r="Q26" s="81" t="s">
        <v>72</v>
      </c>
      <c r="R26" s="81" t="s">
        <v>72</v>
      </c>
      <c r="S26" s="81" t="s">
        <v>72</v>
      </c>
      <c r="T26" s="81" t="s">
        <v>72</v>
      </c>
      <c r="U26" s="81" t="s">
        <v>72</v>
      </c>
      <c r="V26" s="81">
        <v>2</v>
      </c>
      <c r="W26" s="81">
        <v>1</v>
      </c>
      <c r="X26" s="81" t="s">
        <v>72</v>
      </c>
      <c r="Y26" s="81" t="s">
        <v>72</v>
      </c>
      <c r="Z26" s="81" t="s">
        <v>72</v>
      </c>
      <c r="AA26" s="81">
        <v>4</v>
      </c>
      <c r="AB26" s="81" t="s">
        <v>72</v>
      </c>
      <c r="AC26" s="81" t="s">
        <v>72</v>
      </c>
      <c r="AD26" s="81" t="s">
        <v>72</v>
      </c>
      <c r="AE26" s="81">
        <v>1</v>
      </c>
      <c r="AF26" s="99">
        <v>3</v>
      </c>
    </row>
    <row r="27" spans="2:32" ht="18" customHeight="1">
      <c r="B27" s="330"/>
      <c r="C27" s="126"/>
      <c r="D27" s="125" t="s">
        <v>10</v>
      </c>
      <c r="E27" s="81">
        <v>56</v>
      </c>
      <c r="F27" s="81">
        <v>36</v>
      </c>
      <c r="G27" s="81">
        <v>4</v>
      </c>
      <c r="H27" s="81" t="s">
        <v>72</v>
      </c>
      <c r="I27" s="81" t="s">
        <v>72</v>
      </c>
      <c r="J27" s="81" t="s">
        <v>72</v>
      </c>
      <c r="K27" s="81" t="s">
        <v>72</v>
      </c>
      <c r="L27" s="81">
        <v>2</v>
      </c>
      <c r="M27" s="81">
        <v>2</v>
      </c>
      <c r="N27" s="81" t="s">
        <v>72</v>
      </c>
      <c r="O27" s="81" t="s">
        <v>72</v>
      </c>
      <c r="P27" s="81" t="s">
        <v>72</v>
      </c>
      <c r="Q27" s="81" t="s">
        <v>72</v>
      </c>
      <c r="R27" s="81" t="s">
        <v>72</v>
      </c>
      <c r="S27" s="81" t="s">
        <v>72</v>
      </c>
      <c r="T27" s="81" t="s">
        <v>72</v>
      </c>
      <c r="U27" s="81" t="s">
        <v>72</v>
      </c>
      <c r="V27" s="81">
        <v>1</v>
      </c>
      <c r="W27" s="81">
        <v>8</v>
      </c>
      <c r="X27" s="81">
        <v>12</v>
      </c>
      <c r="Y27" s="81">
        <v>2</v>
      </c>
      <c r="Z27" s="81" t="s">
        <v>72</v>
      </c>
      <c r="AA27" s="81" t="s">
        <v>72</v>
      </c>
      <c r="AB27" s="81" t="s">
        <v>72</v>
      </c>
      <c r="AC27" s="81" t="s">
        <v>72</v>
      </c>
      <c r="AD27" s="81" t="s">
        <v>72</v>
      </c>
      <c r="AE27" s="81">
        <v>8</v>
      </c>
      <c r="AF27" s="99">
        <v>20</v>
      </c>
    </row>
    <row r="28" spans="2:32" ht="18" customHeight="1" thickBot="1">
      <c r="B28" s="331"/>
      <c r="C28" s="127"/>
      <c r="D28" s="128" t="s">
        <v>11</v>
      </c>
      <c r="E28" s="89">
        <v>60</v>
      </c>
      <c r="F28" s="89">
        <v>49</v>
      </c>
      <c r="G28" s="89">
        <v>18</v>
      </c>
      <c r="H28" s="89" t="s">
        <v>429</v>
      </c>
      <c r="I28" s="89">
        <v>2</v>
      </c>
      <c r="J28" s="89" t="s">
        <v>429</v>
      </c>
      <c r="K28" s="89">
        <v>1</v>
      </c>
      <c r="L28" s="89" t="s">
        <v>429</v>
      </c>
      <c r="M28" s="89">
        <v>6</v>
      </c>
      <c r="N28" s="89">
        <v>2</v>
      </c>
      <c r="O28" s="89">
        <v>6</v>
      </c>
      <c r="P28" s="89" t="s">
        <v>429</v>
      </c>
      <c r="Q28" s="89">
        <v>1</v>
      </c>
      <c r="R28" s="89" t="s">
        <v>429</v>
      </c>
      <c r="S28" s="89" t="s">
        <v>429</v>
      </c>
      <c r="T28" s="89" t="s">
        <v>429</v>
      </c>
      <c r="U28" s="89" t="s">
        <v>429</v>
      </c>
      <c r="V28" s="89">
        <v>13</v>
      </c>
      <c r="W28" s="89">
        <v>3</v>
      </c>
      <c r="X28" s="89">
        <v>2</v>
      </c>
      <c r="Y28" s="89">
        <v>3</v>
      </c>
      <c r="Z28" s="89" t="s">
        <v>429</v>
      </c>
      <c r="AA28" s="89">
        <v>2</v>
      </c>
      <c r="AB28" s="89" t="s">
        <v>429</v>
      </c>
      <c r="AC28" s="89" t="s">
        <v>429</v>
      </c>
      <c r="AD28" s="89" t="s">
        <v>429</v>
      </c>
      <c r="AE28" s="89">
        <v>7</v>
      </c>
      <c r="AF28" s="102">
        <v>11</v>
      </c>
    </row>
    <row r="29" spans="2:32">
      <c r="B29" s="77" t="s">
        <v>360</v>
      </c>
    </row>
    <row r="30" spans="2:32">
      <c r="B30" s="77" t="s">
        <v>294</v>
      </c>
    </row>
    <row r="31" spans="2:32">
      <c r="B31" s="77"/>
    </row>
  </sheetData>
  <mergeCells count="24">
    <mergeCell ref="AF5:AF7"/>
    <mergeCell ref="S6:U6"/>
    <mergeCell ref="V6:V7"/>
    <mergeCell ref="W6:W7"/>
    <mergeCell ref="X6:X7"/>
    <mergeCell ref="S5:AE5"/>
    <mergeCell ref="AE6:AE7"/>
    <mergeCell ref="Y6:Y7"/>
    <mergeCell ref="Z6:Z7"/>
    <mergeCell ref="AA6:AA7"/>
    <mergeCell ref="AB6:AB7"/>
    <mergeCell ref="AC6:AC7"/>
    <mergeCell ref="AD6:AD7"/>
    <mergeCell ref="B15:B21"/>
    <mergeCell ref="B22:B28"/>
    <mergeCell ref="B5:D7"/>
    <mergeCell ref="C22:D22"/>
    <mergeCell ref="C15:D15"/>
    <mergeCell ref="C8:D8"/>
    <mergeCell ref="E5:E7"/>
    <mergeCell ref="F5:R5"/>
    <mergeCell ref="F6:F7"/>
    <mergeCell ref="G6:R6"/>
    <mergeCell ref="B8:B14"/>
  </mergeCells>
  <phoneticPr fontId="2"/>
  <pageMargins left="0.23622047244094491" right="0.23622047244094491" top="0.74803149606299213" bottom="0.74803149606299213" header="0.31496062992125984" footer="0.31496062992125984"/>
  <pageSetup paperSize="9" scale="49" orientation="portrait" r:id="rId1"/>
  <headerFooter>
    <oddFooter>&amp;C&amp;F / &amp;A&amp;R&amp;P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F32"/>
  <sheetViews>
    <sheetView workbookViewId="0">
      <selection activeCell="K16" sqref="K16"/>
    </sheetView>
  </sheetViews>
  <sheetFormatPr defaultColWidth="8.875" defaultRowHeight="13.5"/>
  <cols>
    <col min="1" max="1" width="2.625" style="3" customWidth="1"/>
    <col min="2" max="2" width="8.25" style="3" customWidth="1"/>
    <col min="3" max="3" width="2.5" style="3" customWidth="1"/>
    <col min="4" max="4" width="8.75" style="3" customWidth="1"/>
    <col min="5" max="32" width="7.125" style="3" customWidth="1"/>
    <col min="33" max="16384" width="8.875" style="3"/>
  </cols>
  <sheetData>
    <row r="1" spans="1:32" s="187" customFormat="1" ht="17.25">
      <c r="A1" s="187" t="s">
        <v>258</v>
      </c>
    </row>
    <row r="2" spans="1:32" ht="19.5" customHeight="1">
      <c r="B2" s="44" t="s">
        <v>374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32" ht="13.5" customHeight="1">
      <c r="B3" s="4" t="s">
        <v>13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32" ht="13.5" customHeight="1" thickBot="1">
      <c r="B4" s="41" t="s">
        <v>14</v>
      </c>
      <c r="C4" s="38"/>
      <c r="D4" s="38"/>
      <c r="E4" s="38"/>
      <c r="F4" s="38"/>
    </row>
    <row r="5" spans="1:32">
      <c r="B5" s="347" t="s">
        <v>15</v>
      </c>
      <c r="C5" s="341"/>
      <c r="D5" s="332"/>
      <c r="E5" s="373" t="s">
        <v>98</v>
      </c>
      <c r="F5" s="375" t="s">
        <v>97</v>
      </c>
      <c r="G5" s="373" t="s">
        <v>96</v>
      </c>
      <c r="H5" s="373"/>
      <c r="I5" s="373"/>
      <c r="J5" s="373"/>
      <c r="K5" s="373"/>
      <c r="L5" s="373"/>
      <c r="M5" s="373"/>
      <c r="N5" s="373"/>
      <c r="O5" s="373"/>
      <c r="P5" s="373"/>
      <c r="Q5" s="377" t="s">
        <v>95</v>
      </c>
      <c r="R5" s="377" t="s">
        <v>94</v>
      </c>
      <c r="S5" s="377" t="s">
        <v>93</v>
      </c>
      <c r="T5" s="382" t="s">
        <v>92</v>
      </c>
      <c r="U5" s="382"/>
      <c r="V5" s="382"/>
      <c r="W5" s="382"/>
      <c r="X5" s="382"/>
      <c r="Y5" s="382"/>
      <c r="Z5" s="382"/>
      <c r="AA5" s="382"/>
      <c r="AB5" s="382"/>
      <c r="AC5" s="382"/>
      <c r="AD5" s="377" t="s">
        <v>91</v>
      </c>
      <c r="AE5" s="382" t="s">
        <v>90</v>
      </c>
      <c r="AF5" s="383"/>
    </row>
    <row r="6" spans="1:32">
      <c r="B6" s="365"/>
      <c r="C6" s="360"/>
      <c r="D6" s="366"/>
      <c r="E6" s="374"/>
      <c r="F6" s="376"/>
      <c r="G6" s="376" t="s">
        <v>89</v>
      </c>
      <c r="H6" s="379" t="s">
        <v>84</v>
      </c>
      <c r="I6" s="380" t="s">
        <v>88</v>
      </c>
      <c r="J6" s="380"/>
      <c r="K6" s="380"/>
      <c r="L6" s="380"/>
      <c r="M6" s="379" t="s">
        <v>87</v>
      </c>
      <c r="N6" s="379"/>
      <c r="O6" s="379" t="s">
        <v>86</v>
      </c>
      <c r="P6" s="379"/>
      <c r="Q6" s="378"/>
      <c r="R6" s="378"/>
      <c r="S6" s="378"/>
      <c r="T6" s="376" t="s">
        <v>85</v>
      </c>
      <c r="U6" s="379" t="s">
        <v>84</v>
      </c>
      <c r="V6" s="379" t="s">
        <v>83</v>
      </c>
      <c r="W6" s="379"/>
      <c r="X6" s="379" t="s">
        <v>82</v>
      </c>
      <c r="Y6" s="379"/>
      <c r="Z6" s="380" t="s">
        <v>81</v>
      </c>
      <c r="AA6" s="380"/>
      <c r="AB6" s="379" t="s">
        <v>80</v>
      </c>
      <c r="AC6" s="379"/>
      <c r="AD6" s="378"/>
      <c r="AE6" s="379" t="s">
        <v>79</v>
      </c>
      <c r="AF6" s="384" t="s">
        <v>77</v>
      </c>
    </row>
    <row r="7" spans="1:32">
      <c r="B7" s="365"/>
      <c r="C7" s="360"/>
      <c r="D7" s="366"/>
      <c r="E7" s="374"/>
      <c r="F7" s="376"/>
      <c r="G7" s="376"/>
      <c r="H7" s="379"/>
      <c r="I7" s="379" t="s">
        <v>76</v>
      </c>
      <c r="J7" s="381" t="s">
        <v>77</v>
      </c>
      <c r="K7" s="380" t="s">
        <v>78</v>
      </c>
      <c r="L7" s="380"/>
      <c r="M7" s="379"/>
      <c r="N7" s="379"/>
      <c r="O7" s="379"/>
      <c r="P7" s="379"/>
      <c r="Q7" s="378"/>
      <c r="R7" s="378"/>
      <c r="S7" s="378"/>
      <c r="T7" s="376"/>
      <c r="U7" s="379"/>
      <c r="V7" s="379"/>
      <c r="W7" s="379"/>
      <c r="X7" s="379"/>
      <c r="Y7" s="379"/>
      <c r="Z7" s="379" t="s">
        <v>16</v>
      </c>
      <c r="AA7" s="379" t="s">
        <v>77</v>
      </c>
      <c r="AB7" s="379"/>
      <c r="AC7" s="379"/>
      <c r="AD7" s="378"/>
      <c r="AE7" s="379"/>
      <c r="AF7" s="384"/>
    </row>
    <row r="8" spans="1:32">
      <c r="B8" s="348"/>
      <c r="C8" s="342"/>
      <c r="D8" s="333"/>
      <c r="E8" s="374"/>
      <c r="F8" s="376"/>
      <c r="G8" s="376"/>
      <c r="H8" s="379"/>
      <c r="I8" s="379"/>
      <c r="J8" s="381"/>
      <c r="K8" s="65" t="s">
        <v>76</v>
      </c>
      <c r="L8" s="157" t="s">
        <v>75</v>
      </c>
      <c r="M8" s="65" t="s">
        <v>76</v>
      </c>
      <c r="N8" s="157" t="s">
        <v>75</v>
      </c>
      <c r="O8" s="65" t="s">
        <v>76</v>
      </c>
      <c r="P8" s="157" t="s">
        <v>75</v>
      </c>
      <c r="Q8" s="378"/>
      <c r="R8" s="378"/>
      <c r="S8" s="378"/>
      <c r="T8" s="376"/>
      <c r="U8" s="379"/>
      <c r="V8" s="65" t="s">
        <v>16</v>
      </c>
      <c r="W8" s="66" t="s">
        <v>74</v>
      </c>
      <c r="X8" s="64" t="s">
        <v>16</v>
      </c>
      <c r="Y8" s="157" t="s">
        <v>74</v>
      </c>
      <c r="Z8" s="379"/>
      <c r="AA8" s="379"/>
      <c r="AB8" s="64" t="s">
        <v>16</v>
      </c>
      <c r="AC8" s="157" t="s">
        <v>74</v>
      </c>
      <c r="AD8" s="378"/>
      <c r="AE8" s="379"/>
      <c r="AF8" s="384"/>
    </row>
    <row r="9" spans="1:32" ht="19.5" customHeight="1">
      <c r="B9" s="330" t="s">
        <v>35</v>
      </c>
      <c r="C9" s="329" t="s">
        <v>5</v>
      </c>
      <c r="D9" s="319"/>
      <c r="E9" s="81">
        <v>1880</v>
      </c>
      <c r="F9" s="81">
        <v>82</v>
      </c>
      <c r="G9" s="81">
        <v>2118</v>
      </c>
      <c r="H9" s="81">
        <v>1005</v>
      </c>
      <c r="I9" s="81">
        <v>2011</v>
      </c>
      <c r="J9" s="81">
        <v>775</v>
      </c>
      <c r="K9" s="158">
        <v>64</v>
      </c>
      <c r="L9" s="81">
        <v>11</v>
      </c>
      <c r="M9" s="158">
        <v>772</v>
      </c>
      <c r="N9" s="81">
        <v>136</v>
      </c>
      <c r="O9" s="81">
        <v>607</v>
      </c>
      <c r="P9" s="81">
        <v>94</v>
      </c>
      <c r="Q9" s="159">
        <v>92.9</v>
      </c>
      <c r="R9" s="82">
        <v>47</v>
      </c>
      <c r="S9" s="160">
        <v>39</v>
      </c>
      <c r="T9" s="82">
        <v>1481</v>
      </c>
      <c r="U9" s="82">
        <v>452</v>
      </c>
      <c r="V9" s="82">
        <v>1375</v>
      </c>
      <c r="W9" s="82">
        <v>364</v>
      </c>
      <c r="X9" s="160">
        <v>47</v>
      </c>
      <c r="Y9" s="81">
        <v>80</v>
      </c>
      <c r="Z9" s="82">
        <v>19</v>
      </c>
      <c r="AA9" s="82">
        <v>26</v>
      </c>
      <c r="AB9" s="158">
        <v>348</v>
      </c>
      <c r="AC9" s="82">
        <v>62</v>
      </c>
      <c r="AD9" s="161">
        <v>65</v>
      </c>
      <c r="AE9" s="82">
        <v>743</v>
      </c>
      <c r="AF9" s="99">
        <v>424</v>
      </c>
    </row>
    <row r="10" spans="1:32" ht="19.5" customHeight="1">
      <c r="B10" s="330"/>
      <c r="C10" s="126"/>
      <c r="D10" s="125" t="s">
        <v>6</v>
      </c>
      <c r="E10" s="81">
        <v>1150</v>
      </c>
      <c r="F10" s="81">
        <v>92</v>
      </c>
      <c r="G10" s="81">
        <v>1161</v>
      </c>
      <c r="H10" s="81">
        <v>592</v>
      </c>
      <c r="I10" s="81">
        <v>1117</v>
      </c>
      <c r="J10" s="81">
        <v>468</v>
      </c>
      <c r="K10" s="81">
        <v>34</v>
      </c>
      <c r="L10" s="81">
        <v>5</v>
      </c>
      <c r="M10" s="81">
        <v>441</v>
      </c>
      <c r="N10" s="81">
        <v>71</v>
      </c>
      <c r="O10" s="81">
        <v>353</v>
      </c>
      <c r="P10" s="81">
        <v>55</v>
      </c>
      <c r="Q10" s="159">
        <v>92.9</v>
      </c>
      <c r="R10" s="82">
        <v>51</v>
      </c>
      <c r="S10" s="82">
        <v>42</v>
      </c>
      <c r="T10" s="82">
        <v>729</v>
      </c>
      <c r="U10" s="82">
        <v>301</v>
      </c>
      <c r="V10" s="82">
        <v>669</v>
      </c>
      <c r="W10" s="82">
        <v>240</v>
      </c>
      <c r="X10" s="82">
        <v>22</v>
      </c>
      <c r="Y10" s="81">
        <v>55</v>
      </c>
      <c r="Z10" s="82">
        <v>12</v>
      </c>
      <c r="AA10" s="82">
        <v>20</v>
      </c>
      <c r="AB10" s="81">
        <v>201</v>
      </c>
      <c r="AC10" s="82">
        <v>41</v>
      </c>
      <c r="AD10" s="161">
        <v>58.3</v>
      </c>
      <c r="AE10" s="82">
        <v>302</v>
      </c>
      <c r="AF10" s="99">
        <v>257</v>
      </c>
    </row>
    <row r="11" spans="1:32" ht="19.5" customHeight="1">
      <c r="B11" s="330"/>
      <c r="C11" s="126"/>
      <c r="D11" s="125" t="s">
        <v>7</v>
      </c>
      <c r="E11" s="81">
        <v>67</v>
      </c>
      <c r="F11" s="81">
        <v>60</v>
      </c>
      <c r="G11" s="81">
        <v>110</v>
      </c>
      <c r="H11" s="81">
        <v>53</v>
      </c>
      <c r="I11" s="81">
        <v>105</v>
      </c>
      <c r="J11" s="81">
        <v>43</v>
      </c>
      <c r="K11" s="81" t="s">
        <v>72</v>
      </c>
      <c r="L11" s="81" t="s">
        <v>72</v>
      </c>
      <c r="M11" s="81">
        <v>21</v>
      </c>
      <c r="N11" s="81">
        <v>3</v>
      </c>
      <c r="O11" s="81">
        <v>42</v>
      </c>
      <c r="P11" s="81">
        <v>6</v>
      </c>
      <c r="Q11" s="159">
        <v>99.1</v>
      </c>
      <c r="R11" s="82">
        <v>48</v>
      </c>
      <c r="S11" s="82">
        <v>41</v>
      </c>
      <c r="T11" s="82">
        <v>90</v>
      </c>
      <c r="U11" s="82">
        <v>8</v>
      </c>
      <c r="V11" s="82">
        <v>87</v>
      </c>
      <c r="W11" s="82">
        <v>7</v>
      </c>
      <c r="X11" s="82">
        <v>4</v>
      </c>
      <c r="Y11" s="81">
        <v>1</v>
      </c>
      <c r="Z11" s="82">
        <v>1</v>
      </c>
      <c r="AA11" s="82">
        <v>0</v>
      </c>
      <c r="AB11" s="81">
        <v>20</v>
      </c>
      <c r="AC11" s="82">
        <v>2</v>
      </c>
      <c r="AD11" s="161">
        <v>81.099999999999994</v>
      </c>
      <c r="AE11" s="82">
        <v>30</v>
      </c>
      <c r="AF11" s="99">
        <v>6</v>
      </c>
    </row>
    <row r="12" spans="1:32" ht="19.5" customHeight="1">
      <c r="B12" s="330"/>
      <c r="C12" s="126"/>
      <c r="D12" s="125" t="s">
        <v>27</v>
      </c>
      <c r="E12" s="81">
        <v>49</v>
      </c>
      <c r="F12" s="81">
        <v>63</v>
      </c>
      <c r="G12" s="81">
        <v>75</v>
      </c>
      <c r="H12" s="81">
        <v>29</v>
      </c>
      <c r="I12" s="81">
        <v>68</v>
      </c>
      <c r="J12" s="81">
        <v>20</v>
      </c>
      <c r="K12" s="81">
        <v>7</v>
      </c>
      <c r="L12" s="81">
        <v>2</v>
      </c>
      <c r="M12" s="81">
        <v>30</v>
      </c>
      <c r="N12" s="81">
        <v>6</v>
      </c>
      <c r="O12" s="81">
        <v>15</v>
      </c>
      <c r="P12" s="81">
        <v>3</v>
      </c>
      <c r="Q12" s="159">
        <v>96.2</v>
      </c>
      <c r="R12" s="82">
        <v>39</v>
      </c>
      <c r="S12" s="82">
        <v>29</v>
      </c>
      <c r="T12" s="82">
        <v>62</v>
      </c>
      <c r="U12" s="82">
        <v>15</v>
      </c>
      <c r="V12" s="82">
        <v>60</v>
      </c>
      <c r="W12" s="82">
        <v>14</v>
      </c>
      <c r="X12" s="82">
        <v>3</v>
      </c>
      <c r="Y12" s="81">
        <v>2</v>
      </c>
      <c r="Z12" s="82">
        <v>1</v>
      </c>
      <c r="AA12" s="82">
        <v>0</v>
      </c>
      <c r="AB12" s="81">
        <v>11</v>
      </c>
      <c r="AC12" s="82">
        <v>1</v>
      </c>
      <c r="AD12" s="161">
        <v>79.5</v>
      </c>
      <c r="AE12" s="82">
        <v>30</v>
      </c>
      <c r="AF12" s="99">
        <v>5</v>
      </c>
    </row>
    <row r="13" spans="1:32" ht="19.5" customHeight="1">
      <c r="B13" s="330"/>
      <c r="C13" s="126"/>
      <c r="D13" s="125" t="s">
        <v>9</v>
      </c>
      <c r="E13" s="81">
        <v>60</v>
      </c>
      <c r="F13" s="81">
        <v>57</v>
      </c>
      <c r="G13" s="81">
        <v>97</v>
      </c>
      <c r="H13" s="81">
        <v>47</v>
      </c>
      <c r="I13" s="81">
        <v>96</v>
      </c>
      <c r="J13" s="81">
        <v>39</v>
      </c>
      <c r="K13" s="81">
        <v>6</v>
      </c>
      <c r="L13" s="81">
        <v>1</v>
      </c>
      <c r="M13" s="81">
        <v>35</v>
      </c>
      <c r="N13" s="81">
        <v>6</v>
      </c>
      <c r="O13" s="81">
        <v>13</v>
      </c>
      <c r="P13" s="81">
        <v>2</v>
      </c>
      <c r="Q13" s="159">
        <v>91.5</v>
      </c>
      <c r="R13" s="82">
        <v>48</v>
      </c>
      <c r="S13" s="82">
        <v>41</v>
      </c>
      <c r="T13" s="82">
        <v>92</v>
      </c>
      <c r="U13" s="82">
        <v>12</v>
      </c>
      <c r="V13" s="82">
        <v>87</v>
      </c>
      <c r="W13" s="82">
        <v>10</v>
      </c>
      <c r="X13" s="82">
        <v>8</v>
      </c>
      <c r="Y13" s="81">
        <v>1</v>
      </c>
      <c r="Z13" s="82">
        <v>1</v>
      </c>
      <c r="AA13" s="82">
        <v>0</v>
      </c>
      <c r="AB13" s="81">
        <v>18</v>
      </c>
      <c r="AC13" s="82">
        <v>2</v>
      </c>
      <c r="AD13" s="161">
        <v>86.8</v>
      </c>
      <c r="AE13" s="82">
        <v>17</v>
      </c>
      <c r="AF13" s="99">
        <v>2</v>
      </c>
    </row>
    <row r="14" spans="1:32" ht="19.5" customHeight="1">
      <c r="B14" s="330"/>
      <c r="C14" s="126"/>
      <c r="D14" s="125" t="s">
        <v>10</v>
      </c>
      <c r="E14" s="81">
        <v>173</v>
      </c>
      <c r="F14" s="81">
        <v>64</v>
      </c>
      <c r="G14" s="81">
        <v>228</v>
      </c>
      <c r="H14" s="81">
        <v>51</v>
      </c>
      <c r="I14" s="81">
        <v>195</v>
      </c>
      <c r="J14" s="81">
        <v>37</v>
      </c>
      <c r="K14" s="81">
        <v>6</v>
      </c>
      <c r="L14" s="81">
        <v>1</v>
      </c>
      <c r="M14" s="81">
        <v>74</v>
      </c>
      <c r="N14" s="81">
        <v>12</v>
      </c>
      <c r="O14" s="81">
        <v>19</v>
      </c>
      <c r="P14" s="81">
        <v>2</v>
      </c>
      <c r="Q14" s="159">
        <v>84.1</v>
      </c>
      <c r="R14" s="82">
        <v>22</v>
      </c>
      <c r="S14" s="82">
        <v>19</v>
      </c>
      <c r="T14" s="82">
        <v>193</v>
      </c>
      <c r="U14" s="82">
        <v>28</v>
      </c>
      <c r="V14" s="82">
        <v>183</v>
      </c>
      <c r="W14" s="82">
        <v>26</v>
      </c>
      <c r="X14" s="81" t="s">
        <v>72</v>
      </c>
      <c r="Y14" s="81" t="s">
        <v>72</v>
      </c>
      <c r="Z14" s="81" t="s">
        <v>72</v>
      </c>
      <c r="AA14" s="81" t="s">
        <v>72</v>
      </c>
      <c r="AB14" s="81">
        <v>15</v>
      </c>
      <c r="AC14" s="82">
        <v>2</v>
      </c>
      <c r="AD14" s="161">
        <v>71.2</v>
      </c>
      <c r="AE14" s="82">
        <v>218</v>
      </c>
      <c r="AF14" s="99">
        <v>93</v>
      </c>
    </row>
    <row r="15" spans="1:32" ht="19.5" customHeight="1">
      <c r="B15" s="330"/>
      <c r="C15" s="126"/>
      <c r="D15" s="125" t="s">
        <v>11</v>
      </c>
      <c r="E15" s="81">
        <v>381</v>
      </c>
      <c r="F15" s="81">
        <v>82</v>
      </c>
      <c r="G15" s="81">
        <v>447</v>
      </c>
      <c r="H15" s="81">
        <v>233</v>
      </c>
      <c r="I15" s="81">
        <v>430</v>
      </c>
      <c r="J15" s="81">
        <v>168</v>
      </c>
      <c r="K15" s="81">
        <v>11</v>
      </c>
      <c r="L15" s="81">
        <v>2</v>
      </c>
      <c r="M15" s="81">
        <v>171</v>
      </c>
      <c r="N15" s="81">
        <v>38</v>
      </c>
      <c r="O15" s="81">
        <v>165</v>
      </c>
      <c r="P15" s="81">
        <v>26</v>
      </c>
      <c r="Q15" s="159">
        <v>96.5</v>
      </c>
      <c r="R15" s="82">
        <v>52</v>
      </c>
      <c r="S15" s="82">
        <v>39</v>
      </c>
      <c r="T15" s="82">
        <v>315</v>
      </c>
      <c r="U15" s="82">
        <v>88</v>
      </c>
      <c r="V15" s="82">
        <v>289</v>
      </c>
      <c r="W15" s="82">
        <v>67</v>
      </c>
      <c r="X15" s="82">
        <v>10</v>
      </c>
      <c r="Y15" s="81">
        <v>21</v>
      </c>
      <c r="Z15" s="82">
        <v>4</v>
      </c>
      <c r="AA15" s="82">
        <v>6</v>
      </c>
      <c r="AB15" s="81">
        <v>83</v>
      </c>
      <c r="AC15" s="82">
        <v>14</v>
      </c>
      <c r="AD15" s="161">
        <v>68</v>
      </c>
      <c r="AE15" s="82">
        <v>146</v>
      </c>
      <c r="AF15" s="99">
        <v>61</v>
      </c>
    </row>
    <row r="16" spans="1:32" ht="19.5" customHeight="1">
      <c r="B16" s="330" t="s">
        <v>28</v>
      </c>
      <c r="C16" s="329" t="s">
        <v>5</v>
      </c>
      <c r="D16" s="319"/>
      <c r="E16" s="81">
        <v>1663</v>
      </c>
      <c r="F16" s="158">
        <v>85</v>
      </c>
      <c r="G16" s="81">
        <v>1762</v>
      </c>
      <c r="H16" s="81">
        <v>856</v>
      </c>
      <c r="I16" s="81">
        <v>1667</v>
      </c>
      <c r="J16" s="81">
        <v>711</v>
      </c>
      <c r="K16" s="158">
        <v>28</v>
      </c>
      <c r="L16" s="81">
        <v>9</v>
      </c>
      <c r="M16" s="158">
        <v>427</v>
      </c>
      <c r="N16" s="81">
        <v>75</v>
      </c>
      <c r="O16" s="81">
        <v>386</v>
      </c>
      <c r="P16" s="81">
        <v>71</v>
      </c>
      <c r="Q16" s="162">
        <v>90.4</v>
      </c>
      <c r="R16" s="82">
        <v>49</v>
      </c>
      <c r="S16" s="82">
        <v>43</v>
      </c>
      <c r="T16" s="82">
        <v>1265</v>
      </c>
      <c r="U16" s="82">
        <v>430</v>
      </c>
      <c r="V16" s="82">
        <v>1146</v>
      </c>
      <c r="W16" s="82">
        <v>265</v>
      </c>
      <c r="X16" s="160">
        <v>30</v>
      </c>
      <c r="Y16" s="81">
        <v>41</v>
      </c>
      <c r="Z16" s="82">
        <v>20</v>
      </c>
      <c r="AA16" s="82">
        <v>65</v>
      </c>
      <c r="AB16" s="158">
        <v>289</v>
      </c>
      <c r="AC16" s="82">
        <v>60</v>
      </c>
      <c r="AD16" s="161">
        <v>64.900000000000006</v>
      </c>
      <c r="AE16" s="82">
        <v>642</v>
      </c>
      <c r="AF16" s="99">
        <v>377</v>
      </c>
    </row>
    <row r="17" spans="2:32" ht="19.5" customHeight="1">
      <c r="B17" s="330"/>
      <c r="C17" s="126"/>
      <c r="D17" s="125" t="s">
        <v>6</v>
      </c>
      <c r="E17" s="81">
        <v>1014</v>
      </c>
      <c r="F17" s="158">
        <v>95</v>
      </c>
      <c r="G17" s="81">
        <v>966</v>
      </c>
      <c r="H17" s="81">
        <v>495</v>
      </c>
      <c r="I17" s="81">
        <v>914</v>
      </c>
      <c r="J17" s="81">
        <v>409</v>
      </c>
      <c r="K17" s="81">
        <v>14</v>
      </c>
      <c r="L17" s="81">
        <v>5</v>
      </c>
      <c r="M17" s="81">
        <v>242</v>
      </c>
      <c r="N17" s="81">
        <v>40</v>
      </c>
      <c r="O17" s="81">
        <v>233</v>
      </c>
      <c r="P17" s="81">
        <v>46</v>
      </c>
      <c r="Q17" s="162">
        <v>90.8</v>
      </c>
      <c r="R17" s="82">
        <v>51</v>
      </c>
      <c r="S17" s="82">
        <v>45</v>
      </c>
      <c r="T17" s="82">
        <v>614</v>
      </c>
      <c r="U17" s="82">
        <v>288</v>
      </c>
      <c r="V17" s="82">
        <v>536</v>
      </c>
      <c r="W17" s="82">
        <v>167</v>
      </c>
      <c r="X17" s="82">
        <v>17</v>
      </c>
      <c r="Y17" s="81">
        <v>38</v>
      </c>
      <c r="Z17" s="82">
        <v>12</v>
      </c>
      <c r="AA17" s="82">
        <v>44</v>
      </c>
      <c r="AB17" s="81">
        <v>163</v>
      </c>
      <c r="AC17" s="82">
        <v>40</v>
      </c>
      <c r="AD17" s="161">
        <v>57.7</v>
      </c>
      <c r="AE17" s="82">
        <v>281</v>
      </c>
      <c r="AF17" s="99">
        <v>233</v>
      </c>
    </row>
    <row r="18" spans="2:32" ht="19.5" customHeight="1">
      <c r="B18" s="330"/>
      <c r="C18" s="126"/>
      <c r="D18" s="125" t="s">
        <v>7</v>
      </c>
      <c r="E18" s="81">
        <v>56</v>
      </c>
      <c r="F18" s="158">
        <v>60</v>
      </c>
      <c r="G18" s="81">
        <v>92</v>
      </c>
      <c r="H18" s="81">
        <v>44</v>
      </c>
      <c r="I18" s="81">
        <v>88</v>
      </c>
      <c r="J18" s="81">
        <v>41</v>
      </c>
      <c r="K18" s="81">
        <v>1</v>
      </c>
      <c r="L18" s="131">
        <v>0</v>
      </c>
      <c r="M18" s="81">
        <v>20</v>
      </c>
      <c r="N18" s="81">
        <v>2</v>
      </c>
      <c r="O18" s="81">
        <v>7</v>
      </c>
      <c r="P18" s="81">
        <v>1</v>
      </c>
      <c r="Q18" s="162">
        <v>98.9</v>
      </c>
      <c r="R18" s="82">
        <v>48</v>
      </c>
      <c r="S18" s="82">
        <v>47</v>
      </c>
      <c r="T18" s="82">
        <v>67</v>
      </c>
      <c r="U18" s="82">
        <v>6</v>
      </c>
      <c r="V18" s="82">
        <v>66</v>
      </c>
      <c r="W18" s="82">
        <v>6</v>
      </c>
      <c r="X18" s="82">
        <v>2</v>
      </c>
      <c r="Y18" s="131">
        <v>0</v>
      </c>
      <c r="Z18" s="81" t="s">
        <v>72</v>
      </c>
      <c r="AA18" s="81" t="s">
        <v>72</v>
      </c>
      <c r="AB18" s="81">
        <v>6</v>
      </c>
      <c r="AC18" s="130">
        <v>0</v>
      </c>
      <c r="AD18" s="161">
        <v>72</v>
      </c>
      <c r="AE18" s="82">
        <v>31</v>
      </c>
      <c r="AF18" s="99">
        <v>6</v>
      </c>
    </row>
    <row r="19" spans="2:32" ht="19.5" customHeight="1">
      <c r="B19" s="330"/>
      <c r="C19" s="126"/>
      <c r="D19" s="125" t="s">
        <v>27</v>
      </c>
      <c r="E19" s="81">
        <v>40</v>
      </c>
      <c r="F19" s="158">
        <v>67</v>
      </c>
      <c r="G19" s="81">
        <v>56</v>
      </c>
      <c r="H19" s="81">
        <v>23</v>
      </c>
      <c r="I19" s="81">
        <v>53</v>
      </c>
      <c r="J19" s="81">
        <v>19</v>
      </c>
      <c r="K19" s="81">
        <v>2</v>
      </c>
      <c r="L19" s="81">
        <v>1</v>
      </c>
      <c r="M19" s="81">
        <v>12</v>
      </c>
      <c r="N19" s="81">
        <v>4</v>
      </c>
      <c r="O19" s="81">
        <v>6</v>
      </c>
      <c r="P19" s="81">
        <v>1</v>
      </c>
      <c r="Q19" s="162">
        <v>93.3</v>
      </c>
      <c r="R19" s="82">
        <v>41</v>
      </c>
      <c r="S19" s="82">
        <v>36</v>
      </c>
      <c r="T19" s="82">
        <v>49</v>
      </c>
      <c r="U19" s="82">
        <v>7</v>
      </c>
      <c r="V19" s="82">
        <v>42</v>
      </c>
      <c r="W19" s="82">
        <v>5</v>
      </c>
      <c r="X19" s="82">
        <v>1</v>
      </c>
      <c r="Y19" s="131">
        <v>0</v>
      </c>
      <c r="Z19" s="82">
        <v>1</v>
      </c>
      <c r="AA19" s="82">
        <v>1</v>
      </c>
      <c r="AB19" s="81">
        <v>10</v>
      </c>
      <c r="AC19" s="82">
        <v>1</v>
      </c>
      <c r="AD19" s="161">
        <v>81.7</v>
      </c>
      <c r="AE19" s="82">
        <v>25</v>
      </c>
      <c r="AF19" s="99">
        <v>9</v>
      </c>
    </row>
    <row r="20" spans="2:32" ht="19.5" customHeight="1">
      <c r="B20" s="330"/>
      <c r="C20" s="126"/>
      <c r="D20" s="125" t="s">
        <v>9</v>
      </c>
      <c r="E20" s="81">
        <v>51</v>
      </c>
      <c r="F20" s="158">
        <v>57</v>
      </c>
      <c r="G20" s="81">
        <v>87</v>
      </c>
      <c r="H20" s="81">
        <v>40</v>
      </c>
      <c r="I20" s="81">
        <v>86</v>
      </c>
      <c r="J20" s="81">
        <v>36</v>
      </c>
      <c r="K20" s="81">
        <v>3</v>
      </c>
      <c r="L20" s="81">
        <v>1</v>
      </c>
      <c r="M20" s="81">
        <v>22</v>
      </c>
      <c r="N20" s="81">
        <v>3</v>
      </c>
      <c r="O20" s="81">
        <v>10</v>
      </c>
      <c r="P20" s="81">
        <v>1</v>
      </c>
      <c r="Q20" s="162">
        <v>96.7</v>
      </c>
      <c r="R20" s="82">
        <v>46</v>
      </c>
      <c r="S20" s="82">
        <v>42</v>
      </c>
      <c r="T20" s="82">
        <v>68</v>
      </c>
      <c r="U20" s="82">
        <v>10</v>
      </c>
      <c r="V20" s="82">
        <v>60</v>
      </c>
      <c r="W20" s="82">
        <v>7</v>
      </c>
      <c r="X20" s="82">
        <v>7</v>
      </c>
      <c r="Y20" s="81">
        <v>1</v>
      </c>
      <c r="Z20" s="82">
        <v>3</v>
      </c>
      <c r="AA20" s="130">
        <v>0</v>
      </c>
      <c r="AB20" s="81">
        <v>9</v>
      </c>
      <c r="AC20" s="82">
        <v>1</v>
      </c>
      <c r="AD20" s="161">
        <v>75.599999999999994</v>
      </c>
      <c r="AE20" s="82">
        <v>8</v>
      </c>
      <c r="AF20" s="99">
        <v>1</v>
      </c>
    </row>
    <row r="21" spans="2:32" ht="19.5" customHeight="1">
      <c r="B21" s="330"/>
      <c r="C21" s="126"/>
      <c r="D21" s="125" t="s">
        <v>10</v>
      </c>
      <c r="E21" s="81">
        <v>168</v>
      </c>
      <c r="F21" s="158">
        <v>66</v>
      </c>
      <c r="G21" s="81">
        <v>189</v>
      </c>
      <c r="H21" s="81">
        <v>42</v>
      </c>
      <c r="I21" s="81">
        <v>168</v>
      </c>
      <c r="J21" s="81">
        <v>35</v>
      </c>
      <c r="K21" s="81" t="s">
        <v>403</v>
      </c>
      <c r="L21" s="131" t="s">
        <v>406</v>
      </c>
      <c r="M21" s="81">
        <v>37</v>
      </c>
      <c r="N21" s="81">
        <v>5</v>
      </c>
      <c r="O21" s="81">
        <v>21</v>
      </c>
      <c r="P21" s="81">
        <v>2</v>
      </c>
      <c r="Q21" s="162">
        <v>74.400000000000006</v>
      </c>
      <c r="R21" s="82">
        <v>22</v>
      </c>
      <c r="S21" s="82">
        <v>21</v>
      </c>
      <c r="T21" s="82">
        <v>208</v>
      </c>
      <c r="U21" s="82">
        <v>39</v>
      </c>
      <c r="V21" s="82">
        <v>202</v>
      </c>
      <c r="W21" s="82">
        <v>34</v>
      </c>
      <c r="X21" s="81" t="s">
        <v>72</v>
      </c>
      <c r="Y21" s="81" t="s">
        <v>72</v>
      </c>
      <c r="Z21" s="81" t="s">
        <v>72</v>
      </c>
      <c r="AA21" s="81" t="s">
        <v>72</v>
      </c>
      <c r="AB21" s="81">
        <v>38</v>
      </c>
      <c r="AC21" s="82">
        <v>6</v>
      </c>
      <c r="AD21" s="161">
        <v>81.900000000000006</v>
      </c>
      <c r="AE21" s="82">
        <v>202</v>
      </c>
      <c r="AF21" s="99">
        <v>86</v>
      </c>
    </row>
    <row r="22" spans="2:32" ht="19.5" customHeight="1">
      <c r="B22" s="330"/>
      <c r="C22" s="126"/>
      <c r="D22" s="125" t="s">
        <v>11</v>
      </c>
      <c r="E22" s="81">
        <v>334</v>
      </c>
      <c r="F22" s="158">
        <v>86</v>
      </c>
      <c r="G22" s="81">
        <v>372</v>
      </c>
      <c r="H22" s="81">
        <v>212</v>
      </c>
      <c r="I22" s="81">
        <v>358</v>
      </c>
      <c r="J22" s="81">
        <v>171</v>
      </c>
      <c r="K22" s="81">
        <v>8</v>
      </c>
      <c r="L22" s="81">
        <v>2</v>
      </c>
      <c r="M22" s="81">
        <v>94</v>
      </c>
      <c r="N22" s="81">
        <v>21</v>
      </c>
      <c r="O22" s="81">
        <v>109</v>
      </c>
      <c r="P22" s="81">
        <v>20</v>
      </c>
      <c r="Q22" s="162">
        <v>95.6</v>
      </c>
      <c r="R22" s="82">
        <v>57</v>
      </c>
      <c r="S22" s="82">
        <v>48</v>
      </c>
      <c r="T22" s="82">
        <v>259</v>
      </c>
      <c r="U22" s="82">
        <v>80</v>
      </c>
      <c r="V22" s="82">
        <v>240</v>
      </c>
      <c r="W22" s="82">
        <v>46</v>
      </c>
      <c r="X22" s="82">
        <v>3</v>
      </c>
      <c r="Y22" s="81">
        <v>2</v>
      </c>
      <c r="Z22" s="82">
        <v>4</v>
      </c>
      <c r="AA22" s="82">
        <v>20</v>
      </c>
      <c r="AB22" s="81">
        <v>63</v>
      </c>
      <c r="AC22" s="82">
        <v>12</v>
      </c>
      <c r="AD22" s="161">
        <v>66.599999999999994</v>
      </c>
      <c r="AE22" s="82">
        <v>95</v>
      </c>
      <c r="AF22" s="99">
        <v>42</v>
      </c>
    </row>
    <row r="23" spans="2:32" ht="19.5" customHeight="1">
      <c r="B23" s="330" t="s">
        <v>29</v>
      </c>
      <c r="C23" s="329" t="s">
        <v>5</v>
      </c>
      <c r="D23" s="319"/>
      <c r="E23" s="81">
        <v>1556</v>
      </c>
      <c r="F23" s="158">
        <v>105</v>
      </c>
      <c r="G23" s="81">
        <v>1235</v>
      </c>
      <c r="H23" s="81">
        <v>786</v>
      </c>
      <c r="I23" s="81" t="s">
        <v>359</v>
      </c>
      <c r="J23" s="81" t="s">
        <v>72</v>
      </c>
      <c r="K23" s="158" t="s">
        <v>72</v>
      </c>
      <c r="L23" s="81" t="s">
        <v>72</v>
      </c>
      <c r="M23" s="158" t="s">
        <v>72</v>
      </c>
      <c r="N23" s="81" t="s">
        <v>72</v>
      </c>
      <c r="O23" s="81" t="s">
        <v>72</v>
      </c>
      <c r="P23" s="81" t="s">
        <v>72</v>
      </c>
      <c r="Q23" s="162">
        <v>83.7</v>
      </c>
      <c r="R23" s="82">
        <v>63.6</v>
      </c>
      <c r="S23" s="81" t="s">
        <v>72</v>
      </c>
      <c r="T23" s="82">
        <v>810</v>
      </c>
      <c r="U23" s="82">
        <v>470</v>
      </c>
      <c r="V23" s="81" t="s">
        <v>72</v>
      </c>
      <c r="W23" s="81" t="s">
        <v>72</v>
      </c>
      <c r="X23" s="81" t="s">
        <v>72</v>
      </c>
      <c r="Y23" s="81" t="s">
        <v>72</v>
      </c>
      <c r="Z23" s="81" t="s">
        <v>72</v>
      </c>
      <c r="AA23" s="81" t="s">
        <v>72</v>
      </c>
      <c r="AB23" s="81" t="s">
        <v>72</v>
      </c>
      <c r="AC23" s="81" t="s">
        <v>72</v>
      </c>
      <c r="AD23" s="81" t="s">
        <v>72</v>
      </c>
      <c r="AE23" s="82">
        <v>500</v>
      </c>
      <c r="AF23" s="99">
        <v>300</v>
      </c>
    </row>
    <row r="24" spans="2:32" ht="19.5" customHeight="1">
      <c r="B24" s="330"/>
      <c r="C24" s="126"/>
      <c r="D24" s="125" t="s">
        <v>6</v>
      </c>
      <c r="E24" s="81">
        <v>964</v>
      </c>
      <c r="F24" s="158">
        <v>128</v>
      </c>
      <c r="G24" s="81">
        <v>653</v>
      </c>
      <c r="H24" s="81">
        <v>464</v>
      </c>
      <c r="I24" s="81" t="s">
        <v>72</v>
      </c>
      <c r="J24" s="81" t="s">
        <v>72</v>
      </c>
      <c r="K24" s="81" t="s">
        <v>72</v>
      </c>
      <c r="L24" s="81" t="s">
        <v>72</v>
      </c>
      <c r="M24" s="81" t="s">
        <v>72</v>
      </c>
      <c r="N24" s="81" t="s">
        <v>72</v>
      </c>
      <c r="O24" s="81" t="s">
        <v>72</v>
      </c>
      <c r="P24" s="81" t="s">
        <v>72</v>
      </c>
      <c r="Q24" s="162">
        <v>86.7</v>
      </c>
      <c r="R24" s="82">
        <v>71</v>
      </c>
      <c r="S24" s="81" t="s">
        <v>72</v>
      </c>
      <c r="T24" s="82">
        <v>372</v>
      </c>
      <c r="U24" s="82">
        <v>321</v>
      </c>
      <c r="V24" s="81" t="s">
        <v>72</v>
      </c>
      <c r="W24" s="81" t="s">
        <v>72</v>
      </c>
      <c r="X24" s="81" t="s">
        <v>72</v>
      </c>
      <c r="Y24" s="81" t="s">
        <v>72</v>
      </c>
      <c r="Z24" s="81" t="s">
        <v>72</v>
      </c>
      <c r="AA24" s="81" t="s">
        <v>72</v>
      </c>
      <c r="AB24" s="81" t="s">
        <v>72</v>
      </c>
      <c r="AC24" s="81" t="s">
        <v>72</v>
      </c>
      <c r="AD24" s="81" t="s">
        <v>72</v>
      </c>
      <c r="AE24" s="82">
        <v>203</v>
      </c>
      <c r="AF24" s="99">
        <v>179</v>
      </c>
    </row>
    <row r="25" spans="2:32" ht="19.5" customHeight="1">
      <c r="B25" s="330"/>
      <c r="C25" s="126"/>
      <c r="D25" s="125" t="s">
        <v>7</v>
      </c>
      <c r="E25" s="81">
        <v>41</v>
      </c>
      <c r="F25" s="158">
        <v>52</v>
      </c>
      <c r="G25" s="81">
        <v>76</v>
      </c>
      <c r="H25" s="81">
        <v>31</v>
      </c>
      <c r="I25" s="81" t="s">
        <v>72</v>
      </c>
      <c r="J25" s="81" t="s">
        <v>72</v>
      </c>
      <c r="K25" s="81" t="s">
        <v>72</v>
      </c>
      <c r="L25" s="131" t="s">
        <v>72</v>
      </c>
      <c r="M25" s="81" t="s">
        <v>72</v>
      </c>
      <c r="N25" s="81" t="s">
        <v>72</v>
      </c>
      <c r="O25" s="81" t="s">
        <v>72</v>
      </c>
      <c r="P25" s="81" t="s">
        <v>72</v>
      </c>
      <c r="Q25" s="162">
        <v>97.4</v>
      </c>
      <c r="R25" s="82">
        <v>41</v>
      </c>
      <c r="S25" s="81" t="s">
        <v>72</v>
      </c>
      <c r="T25" s="82">
        <v>49</v>
      </c>
      <c r="U25" s="82">
        <v>5</v>
      </c>
      <c r="V25" s="81" t="s">
        <v>72</v>
      </c>
      <c r="W25" s="81" t="s">
        <v>72</v>
      </c>
      <c r="X25" s="81" t="s">
        <v>72</v>
      </c>
      <c r="Y25" s="81" t="s">
        <v>72</v>
      </c>
      <c r="Z25" s="81" t="s">
        <v>72</v>
      </c>
      <c r="AA25" s="81" t="s">
        <v>72</v>
      </c>
      <c r="AB25" s="81" t="s">
        <v>72</v>
      </c>
      <c r="AC25" s="81" t="s">
        <v>72</v>
      </c>
      <c r="AD25" s="81" t="s">
        <v>72</v>
      </c>
      <c r="AE25" s="82">
        <v>22</v>
      </c>
      <c r="AF25" s="99">
        <v>5</v>
      </c>
    </row>
    <row r="26" spans="2:32" ht="19.5" customHeight="1">
      <c r="B26" s="330"/>
      <c r="C26" s="126"/>
      <c r="D26" s="125" t="s">
        <v>27</v>
      </c>
      <c r="E26" s="81">
        <v>37</v>
      </c>
      <c r="F26" s="158">
        <v>70</v>
      </c>
      <c r="G26" s="81">
        <v>46</v>
      </c>
      <c r="H26" s="81">
        <v>23</v>
      </c>
      <c r="I26" s="81" t="s">
        <v>72</v>
      </c>
      <c r="J26" s="81" t="s">
        <v>72</v>
      </c>
      <c r="K26" s="81" t="s">
        <v>72</v>
      </c>
      <c r="L26" s="81" t="s">
        <v>72</v>
      </c>
      <c r="M26" s="81" t="s">
        <v>72</v>
      </c>
      <c r="N26" s="81" t="s">
        <v>72</v>
      </c>
      <c r="O26" s="81" t="s">
        <v>72</v>
      </c>
      <c r="P26" s="81" t="s">
        <v>72</v>
      </c>
      <c r="Q26" s="162">
        <v>86.8</v>
      </c>
      <c r="R26" s="82">
        <v>50</v>
      </c>
      <c r="S26" s="81" t="s">
        <v>72</v>
      </c>
      <c r="T26" s="82">
        <v>36</v>
      </c>
      <c r="U26" s="82">
        <v>12</v>
      </c>
      <c r="V26" s="81" t="s">
        <v>72</v>
      </c>
      <c r="W26" s="81" t="s">
        <v>72</v>
      </c>
      <c r="X26" s="81" t="s">
        <v>72</v>
      </c>
      <c r="Y26" s="81" t="s">
        <v>72</v>
      </c>
      <c r="Z26" s="81" t="s">
        <v>72</v>
      </c>
      <c r="AA26" s="81" t="s">
        <v>72</v>
      </c>
      <c r="AB26" s="81" t="s">
        <v>72</v>
      </c>
      <c r="AC26" s="81" t="s">
        <v>72</v>
      </c>
      <c r="AD26" s="81" t="s">
        <v>72</v>
      </c>
      <c r="AE26" s="82">
        <v>16</v>
      </c>
      <c r="AF26" s="99">
        <v>2</v>
      </c>
    </row>
    <row r="27" spans="2:32" ht="19.5" customHeight="1">
      <c r="B27" s="330"/>
      <c r="C27" s="126"/>
      <c r="D27" s="125" t="s">
        <v>9</v>
      </c>
      <c r="E27" s="81">
        <v>41</v>
      </c>
      <c r="F27" s="158">
        <v>59</v>
      </c>
      <c r="G27" s="81">
        <v>62</v>
      </c>
      <c r="H27" s="81">
        <v>31</v>
      </c>
      <c r="I27" s="81" t="s">
        <v>72</v>
      </c>
      <c r="J27" s="81" t="s">
        <v>72</v>
      </c>
      <c r="K27" s="81" t="s">
        <v>72</v>
      </c>
      <c r="L27" s="81" t="s">
        <v>72</v>
      </c>
      <c r="M27" s="81" t="s">
        <v>72</v>
      </c>
      <c r="N27" s="81" t="s">
        <v>72</v>
      </c>
      <c r="O27" s="81" t="s">
        <v>72</v>
      </c>
      <c r="P27" s="81" t="s">
        <v>72</v>
      </c>
      <c r="Q27" s="162">
        <v>88.6</v>
      </c>
      <c r="R27" s="82">
        <v>50</v>
      </c>
      <c r="S27" s="81" t="s">
        <v>72</v>
      </c>
      <c r="T27" s="82">
        <v>45</v>
      </c>
      <c r="U27" s="82">
        <v>9</v>
      </c>
      <c r="V27" s="81" t="s">
        <v>72</v>
      </c>
      <c r="W27" s="81" t="s">
        <v>72</v>
      </c>
      <c r="X27" s="81" t="s">
        <v>72</v>
      </c>
      <c r="Y27" s="81" t="s">
        <v>72</v>
      </c>
      <c r="Z27" s="81" t="s">
        <v>72</v>
      </c>
      <c r="AA27" s="81" t="s">
        <v>72</v>
      </c>
      <c r="AB27" s="81" t="s">
        <v>72</v>
      </c>
      <c r="AC27" s="81" t="s">
        <v>72</v>
      </c>
      <c r="AD27" s="81" t="s">
        <v>72</v>
      </c>
      <c r="AE27" s="82">
        <v>10</v>
      </c>
      <c r="AF27" s="99">
        <v>1</v>
      </c>
    </row>
    <row r="28" spans="2:32" ht="19.5" customHeight="1">
      <c r="B28" s="330"/>
      <c r="C28" s="126"/>
      <c r="D28" s="125" t="s">
        <v>10</v>
      </c>
      <c r="E28" s="81">
        <v>180</v>
      </c>
      <c r="F28" s="158">
        <v>84</v>
      </c>
      <c r="G28" s="81">
        <v>116</v>
      </c>
      <c r="H28" s="81">
        <v>58</v>
      </c>
      <c r="I28" s="81" t="s">
        <v>72</v>
      </c>
      <c r="J28" s="81" t="s">
        <v>72</v>
      </c>
      <c r="K28" s="81" t="s">
        <v>72</v>
      </c>
      <c r="L28" s="131" t="s">
        <v>72</v>
      </c>
      <c r="M28" s="81" t="s">
        <v>72</v>
      </c>
      <c r="N28" s="81" t="s">
        <v>72</v>
      </c>
      <c r="O28" s="81" t="s">
        <v>72</v>
      </c>
      <c r="P28" s="81" t="s">
        <v>72</v>
      </c>
      <c r="Q28" s="162">
        <v>54</v>
      </c>
      <c r="R28" s="82">
        <v>50</v>
      </c>
      <c r="S28" s="81" t="s">
        <v>72</v>
      </c>
      <c r="T28" s="82">
        <v>145</v>
      </c>
      <c r="U28" s="82">
        <v>43</v>
      </c>
      <c r="V28" s="81" t="s">
        <v>72</v>
      </c>
      <c r="W28" s="81" t="s">
        <v>72</v>
      </c>
      <c r="X28" s="81" t="s">
        <v>72</v>
      </c>
      <c r="Y28" s="81" t="s">
        <v>72</v>
      </c>
      <c r="Z28" s="81" t="s">
        <v>72</v>
      </c>
      <c r="AA28" s="81" t="s">
        <v>72</v>
      </c>
      <c r="AB28" s="81" t="s">
        <v>72</v>
      </c>
      <c r="AC28" s="81" t="s">
        <v>72</v>
      </c>
      <c r="AD28" s="81" t="s">
        <v>72</v>
      </c>
      <c r="AE28" s="82">
        <v>168</v>
      </c>
      <c r="AF28" s="99">
        <v>79</v>
      </c>
    </row>
    <row r="29" spans="2:32" ht="19.5" customHeight="1" thickBot="1">
      <c r="B29" s="331"/>
      <c r="C29" s="127"/>
      <c r="D29" s="128" t="s">
        <v>11</v>
      </c>
      <c r="E29" s="89">
        <v>293</v>
      </c>
      <c r="F29" s="163">
        <v>96</v>
      </c>
      <c r="G29" s="89">
        <v>282</v>
      </c>
      <c r="H29" s="89">
        <v>177</v>
      </c>
      <c r="I29" s="89" t="s">
        <v>72</v>
      </c>
      <c r="J29" s="89" t="s">
        <v>72</v>
      </c>
      <c r="K29" s="89" t="s">
        <v>72</v>
      </c>
      <c r="L29" s="89" t="s">
        <v>72</v>
      </c>
      <c r="M29" s="89" t="s">
        <v>72</v>
      </c>
      <c r="N29" s="89" t="s">
        <v>72</v>
      </c>
      <c r="O29" s="89" t="s">
        <v>72</v>
      </c>
      <c r="P29" s="89" t="s">
        <v>72</v>
      </c>
      <c r="Q29" s="164">
        <v>92.2</v>
      </c>
      <c r="R29" s="90">
        <v>63</v>
      </c>
      <c r="S29" s="89" t="s">
        <v>72</v>
      </c>
      <c r="T29" s="90">
        <v>163</v>
      </c>
      <c r="U29" s="90">
        <v>83</v>
      </c>
      <c r="V29" s="89" t="s">
        <v>72</v>
      </c>
      <c r="W29" s="89" t="s">
        <v>72</v>
      </c>
      <c r="X29" s="89" t="s">
        <v>72</v>
      </c>
      <c r="Y29" s="89" t="s">
        <v>72</v>
      </c>
      <c r="Z29" s="89" t="s">
        <v>72</v>
      </c>
      <c r="AA29" s="89" t="s">
        <v>72</v>
      </c>
      <c r="AB29" s="89" t="s">
        <v>72</v>
      </c>
      <c r="AC29" s="89" t="s">
        <v>72</v>
      </c>
      <c r="AD29" s="89" t="s">
        <v>72</v>
      </c>
      <c r="AE29" s="90">
        <v>81</v>
      </c>
      <c r="AF29" s="102">
        <v>35</v>
      </c>
    </row>
    <row r="30" spans="2:32">
      <c r="B30" s="77" t="s">
        <v>360</v>
      </c>
      <c r="AE30" s="49"/>
    </row>
    <row r="31" spans="2:32">
      <c r="B31" s="77" t="s">
        <v>294</v>
      </c>
    </row>
    <row r="32" spans="2:32">
      <c r="B32" s="77"/>
    </row>
  </sheetData>
  <mergeCells count="34">
    <mergeCell ref="R5:R8"/>
    <mergeCell ref="S5:S8"/>
    <mergeCell ref="T5:AC5"/>
    <mergeCell ref="AD5:AD8"/>
    <mergeCell ref="AE5:AF5"/>
    <mergeCell ref="T6:T8"/>
    <mergeCell ref="U6:U8"/>
    <mergeCell ref="V6:W7"/>
    <mergeCell ref="X6:Y7"/>
    <mergeCell ref="Z6:AA6"/>
    <mergeCell ref="AB6:AC7"/>
    <mergeCell ref="AE6:AE8"/>
    <mergeCell ref="AF6:AF8"/>
    <mergeCell ref="Z7:Z8"/>
    <mergeCell ref="AA7:AA8"/>
    <mergeCell ref="Q5:Q8"/>
    <mergeCell ref="G6:G8"/>
    <mergeCell ref="H6:H8"/>
    <mergeCell ref="I6:L6"/>
    <mergeCell ref="M6:N7"/>
    <mergeCell ref="O6:P7"/>
    <mergeCell ref="I7:I8"/>
    <mergeCell ref="J7:J8"/>
    <mergeCell ref="K7:L7"/>
    <mergeCell ref="F5:F8"/>
    <mergeCell ref="G5:P5"/>
    <mergeCell ref="C23:D23"/>
    <mergeCell ref="C16:D16"/>
    <mergeCell ref="C9:D9"/>
    <mergeCell ref="B9:B15"/>
    <mergeCell ref="B16:B22"/>
    <mergeCell ref="B23:B29"/>
    <mergeCell ref="B5:D8"/>
    <mergeCell ref="E5:E8"/>
  </mergeCells>
  <phoneticPr fontId="2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04-021</vt:lpstr>
      <vt:lpstr>04-022</vt:lpstr>
      <vt:lpstr>04-023</vt:lpstr>
      <vt:lpstr>04-024</vt:lpstr>
      <vt:lpstr>04-025</vt:lpstr>
      <vt:lpstr>04-026</vt:lpstr>
      <vt:lpstr>04-027</vt:lpstr>
      <vt:lpstr>04-028</vt:lpstr>
      <vt:lpstr>04-029</vt:lpstr>
      <vt:lpstr>04-030</vt:lpstr>
      <vt:lpstr>04-031</vt:lpstr>
      <vt:lpstr>04-032</vt:lpstr>
      <vt:lpstr>04-033</vt:lpstr>
      <vt:lpstr>04-034</vt:lpstr>
      <vt:lpstr>04-035</vt:lpstr>
      <vt:lpstr>04-036</vt:lpstr>
      <vt:lpstr>04-037</vt:lpstr>
      <vt:lpstr>04-038</vt:lpstr>
      <vt:lpstr>04-039</vt:lpstr>
      <vt:lpstr>04-040</vt:lpstr>
      <vt:lpstr>04-041</vt:lpstr>
      <vt:lpstr>04-042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2023-05-30T01:57:49Z</cp:lastPrinted>
  <dcterms:created xsi:type="dcterms:W3CDTF">2022-06-29T07:57:29Z</dcterms:created>
  <dcterms:modified xsi:type="dcterms:W3CDTF">2023-05-30T01:58:48Z</dcterms:modified>
</cp:coreProperties>
</file>